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4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5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6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/>
  <mc:AlternateContent xmlns:mc="http://schemas.openxmlformats.org/markup-compatibility/2006">
    <mc:Choice Requires="x15">
      <x15ac:absPath xmlns:x15ac="http://schemas.microsoft.com/office/spreadsheetml/2010/11/ac" url="/Users/eleonora/Dropbox/Laurent/Articolo Laurent/ULTIMI/ANNEX LAURENT/"/>
    </mc:Choice>
  </mc:AlternateContent>
  <bookViews>
    <workbookView xWindow="-4800" yWindow="-21140" windowWidth="38400" windowHeight="21140" tabRatio="500"/>
  </bookViews>
  <sheets>
    <sheet name="Table 1" sheetId="7" r:id="rId1"/>
    <sheet name="k calibration" sheetId="8" r:id="rId2"/>
    <sheet name="table 2" sheetId="11" r:id="rId3"/>
    <sheet name="Table 3" sheetId="6" r:id="rId4"/>
    <sheet name="Table 4" sheetId="10" r:id="rId5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I9" i="10" l="1"/>
  <c r="K9" i="10"/>
  <c r="AB85" i="11"/>
  <c r="AF85" i="11"/>
  <c r="O86" i="11"/>
  <c r="E86" i="11"/>
  <c r="H9" i="10"/>
  <c r="K11" i="10"/>
  <c r="J11" i="10"/>
  <c r="I11" i="10"/>
  <c r="H11" i="10"/>
  <c r="H13" i="10"/>
  <c r="H14" i="10"/>
  <c r="H15" i="10"/>
  <c r="H12" i="10"/>
  <c r="I13" i="10"/>
  <c r="I14" i="10"/>
  <c r="I15" i="10"/>
  <c r="I12" i="10"/>
  <c r="J13" i="10"/>
  <c r="J14" i="10"/>
  <c r="J15" i="10"/>
  <c r="K13" i="10"/>
  <c r="K14" i="10"/>
  <c r="K15" i="10"/>
  <c r="J12" i="10"/>
  <c r="K12" i="10"/>
  <c r="K8" i="10"/>
  <c r="J8" i="10"/>
  <c r="I8" i="10"/>
  <c r="H8" i="10"/>
  <c r="K7" i="10"/>
  <c r="J7" i="10"/>
  <c r="H7" i="10"/>
  <c r="J6" i="10"/>
  <c r="I6" i="10"/>
  <c r="H6" i="10"/>
  <c r="Z85" i="11"/>
  <c r="G85" i="11"/>
  <c r="AH85" i="11"/>
  <c r="AI85" i="11"/>
  <c r="AB86" i="11"/>
  <c r="Z86" i="11"/>
  <c r="I126" i="6"/>
  <c r="I127" i="6"/>
  <c r="I129" i="6"/>
  <c r="I130" i="6"/>
  <c r="I131" i="6"/>
  <c r="I132" i="6"/>
  <c r="I133" i="6"/>
  <c r="I134" i="6"/>
  <c r="I135" i="6"/>
  <c r="I136" i="6"/>
  <c r="I122" i="6"/>
  <c r="I123" i="6"/>
  <c r="I124" i="6"/>
  <c r="I121" i="6"/>
  <c r="I116" i="6"/>
  <c r="I117" i="6"/>
  <c r="I118" i="6"/>
  <c r="I119" i="6"/>
  <c r="I115" i="6"/>
  <c r="I113" i="6"/>
  <c r="I112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88" i="6"/>
  <c r="I86" i="6"/>
  <c r="I85" i="6"/>
  <c r="J4" i="6"/>
  <c r="K4" i="6"/>
  <c r="L4" i="6"/>
  <c r="J5" i="6"/>
  <c r="K5" i="6"/>
  <c r="L5" i="6"/>
  <c r="J6" i="6"/>
  <c r="K6" i="6"/>
  <c r="L6" i="6"/>
  <c r="J7" i="6"/>
  <c r="K7" i="6"/>
  <c r="L7" i="6"/>
  <c r="J8" i="6"/>
  <c r="K8" i="6"/>
  <c r="L8" i="6"/>
  <c r="J9" i="6"/>
  <c r="K9" i="6"/>
  <c r="L9" i="6"/>
  <c r="J10" i="6"/>
  <c r="K10" i="6"/>
  <c r="L10" i="6"/>
  <c r="J11" i="6"/>
  <c r="K11" i="6"/>
  <c r="L11" i="6"/>
  <c r="J12" i="6"/>
  <c r="K12" i="6"/>
  <c r="L12" i="6"/>
  <c r="J13" i="6"/>
  <c r="K13" i="6"/>
  <c r="L13" i="6"/>
  <c r="J14" i="6"/>
  <c r="K14" i="6"/>
  <c r="L14" i="6"/>
  <c r="J15" i="6"/>
  <c r="K15" i="6"/>
  <c r="L15" i="6"/>
  <c r="J16" i="6"/>
  <c r="K16" i="6"/>
  <c r="L16" i="6"/>
  <c r="J17" i="6"/>
  <c r="K17" i="6"/>
  <c r="L17" i="6"/>
  <c r="J18" i="6"/>
  <c r="K18" i="6"/>
  <c r="L18" i="6"/>
  <c r="J19" i="6"/>
  <c r="K19" i="6"/>
  <c r="L19" i="6"/>
  <c r="J20" i="6"/>
  <c r="K20" i="6"/>
  <c r="L20" i="6"/>
  <c r="J21" i="6"/>
  <c r="K21" i="6"/>
  <c r="L21" i="6"/>
  <c r="J22" i="6"/>
  <c r="K22" i="6"/>
  <c r="L22" i="6"/>
  <c r="J23" i="6"/>
  <c r="K23" i="6"/>
  <c r="L23" i="6"/>
  <c r="J24" i="6"/>
  <c r="K24" i="6"/>
  <c r="L24" i="6"/>
  <c r="J25" i="6"/>
  <c r="K25" i="6"/>
  <c r="L25" i="6"/>
  <c r="J26" i="6"/>
  <c r="K26" i="6"/>
  <c r="L26" i="6"/>
  <c r="J27" i="6"/>
  <c r="K27" i="6"/>
  <c r="L27" i="6"/>
  <c r="J28" i="6"/>
  <c r="K28" i="6"/>
  <c r="L28" i="6"/>
  <c r="J30" i="6"/>
  <c r="K30" i="6"/>
  <c r="L30" i="6"/>
  <c r="J31" i="6"/>
  <c r="K31" i="6"/>
  <c r="L31" i="6"/>
  <c r="J32" i="6"/>
  <c r="K32" i="6"/>
  <c r="L32" i="6"/>
  <c r="J33" i="6"/>
  <c r="K33" i="6"/>
  <c r="L33" i="6"/>
  <c r="J34" i="6"/>
  <c r="K34" i="6"/>
  <c r="L34" i="6"/>
  <c r="J35" i="6"/>
  <c r="K35" i="6"/>
  <c r="L35" i="6"/>
  <c r="J36" i="6"/>
  <c r="K36" i="6"/>
  <c r="L36" i="6"/>
  <c r="J37" i="6"/>
  <c r="K37" i="6"/>
  <c r="L37" i="6"/>
  <c r="J38" i="6"/>
  <c r="K38" i="6"/>
  <c r="L38" i="6"/>
  <c r="J39" i="6"/>
  <c r="K39" i="6"/>
  <c r="L39" i="6"/>
  <c r="J40" i="6"/>
  <c r="K40" i="6"/>
  <c r="L40" i="6"/>
  <c r="J41" i="6"/>
  <c r="K41" i="6"/>
  <c r="L41" i="6"/>
  <c r="J42" i="6"/>
  <c r="K42" i="6"/>
  <c r="L42" i="6"/>
  <c r="J43" i="6"/>
  <c r="K43" i="6"/>
  <c r="L43" i="6"/>
  <c r="J44" i="6"/>
  <c r="K44" i="6"/>
  <c r="L44" i="6"/>
  <c r="J45" i="6"/>
  <c r="K45" i="6"/>
  <c r="L45" i="6"/>
  <c r="J46" i="6"/>
  <c r="K46" i="6"/>
  <c r="L46" i="6"/>
  <c r="J47" i="6"/>
  <c r="K47" i="6"/>
  <c r="L47" i="6"/>
  <c r="J48" i="6"/>
  <c r="K48" i="6"/>
  <c r="L48" i="6"/>
  <c r="J49" i="6"/>
  <c r="K49" i="6"/>
  <c r="L49" i="6"/>
  <c r="J50" i="6"/>
  <c r="K50" i="6"/>
  <c r="L50" i="6"/>
  <c r="J51" i="6"/>
  <c r="K51" i="6"/>
  <c r="L51" i="6"/>
  <c r="J52" i="6"/>
  <c r="K52" i="6"/>
  <c r="L52" i="6"/>
  <c r="J53" i="6"/>
  <c r="K53" i="6"/>
  <c r="L53" i="6"/>
  <c r="J54" i="6"/>
  <c r="K54" i="6"/>
  <c r="L54" i="6"/>
  <c r="J55" i="6"/>
  <c r="K55" i="6"/>
  <c r="L55" i="6"/>
  <c r="J57" i="6"/>
  <c r="K57" i="6"/>
  <c r="L57" i="6"/>
  <c r="J58" i="6"/>
  <c r="K58" i="6"/>
  <c r="L58" i="6"/>
  <c r="J59" i="6"/>
  <c r="K59" i="6"/>
  <c r="L59" i="6"/>
  <c r="J61" i="6"/>
  <c r="K61" i="6"/>
  <c r="L61" i="6"/>
  <c r="J62" i="6"/>
  <c r="K62" i="6"/>
  <c r="L62" i="6"/>
  <c r="J63" i="6"/>
  <c r="K63" i="6"/>
  <c r="L63" i="6"/>
  <c r="J64" i="6"/>
  <c r="K64" i="6"/>
  <c r="L64" i="6"/>
  <c r="J65" i="6"/>
  <c r="K65" i="6"/>
  <c r="L65" i="6"/>
  <c r="J66" i="6"/>
  <c r="K66" i="6"/>
  <c r="L66" i="6"/>
  <c r="J67" i="6"/>
  <c r="K67" i="6"/>
  <c r="L67" i="6"/>
  <c r="J68" i="6"/>
  <c r="K68" i="6"/>
  <c r="L68" i="6"/>
  <c r="J69" i="6"/>
  <c r="K69" i="6"/>
  <c r="L69" i="6"/>
  <c r="J70" i="6"/>
  <c r="K70" i="6"/>
  <c r="L70" i="6"/>
  <c r="J71" i="6"/>
  <c r="K71" i="6"/>
  <c r="L71" i="6"/>
  <c r="J72" i="6"/>
  <c r="K72" i="6"/>
  <c r="L72" i="6"/>
  <c r="J73" i="6"/>
  <c r="K73" i="6"/>
  <c r="L73" i="6"/>
  <c r="J74" i="6"/>
  <c r="K74" i="6"/>
  <c r="L74" i="6"/>
  <c r="J75" i="6"/>
  <c r="K75" i="6"/>
  <c r="L75" i="6"/>
  <c r="J76" i="6"/>
  <c r="K76" i="6"/>
  <c r="L76" i="6"/>
  <c r="J77" i="6"/>
  <c r="K77" i="6"/>
  <c r="L77" i="6"/>
  <c r="J78" i="6"/>
  <c r="K78" i="6"/>
  <c r="L78" i="6"/>
  <c r="J79" i="6"/>
  <c r="K79" i="6"/>
  <c r="L79" i="6"/>
  <c r="J80" i="6"/>
  <c r="K80" i="6"/>
  <c r="L80" i="6"/>
  <c r="J81" i="6"/>
  <c r="K81" i="6"/>
  <c r="L81" i="6"/>
  <c r="J82" i="6"/>
  <c r="K82" i="6"/>
  <c r="L82" i="6"/>
  <c r="J85" i="6"/>
  <c r="K85" i="6"/>
  <c r="L85" i="6"/>
  <c r="J86" i="6"/>
  <c r="K86" i="6"/>
  <c r="L86" i="6"/>
  <c r="J88" i="6"/>
  <c r="K88" i="6"/>
  <c r="L88" i="6"/>
  <c r="J89" i="6"/>
  <c r="K89" i="6"/>
  <c r="L89" i="6"/>
  <c r="J90" i="6"/>
  <c r="K90" i="6"/>
  <c r="L90" i="6"/>
  <c r="J91" i="6"/>
  <c r="K91" i="6"/>
  <c r="L91" i="6"/>
  <c r="J92" i="6"/>
  <c r="K92" i="6"/>
  <c r="L92" i="6"/>
  <c r="J93" i="6"/>
  <c r="K93" i="6"/>
  <c r="L93" i="6"/>
  <c r="J94" i="6"/>
  <c r="K94" i="6"/>
  <c r="L94" i="6"/>
  <c r="J95" i="6"/>
  <c r="K95" i="6"/>
  <c r="L95" i="6"/>
  <c r="J96" i="6"/>
  <c r="K96" i="6"/>
  <c r="L96" i="6"/>
  <c r="J97" i="6"/>
  <c r="K97" i="6"/>
  <c r="L97" i="6"/>
  <c r="J98" i="6"/>
  <c r="K98" i="6"/>
  <c r="L98" i="6"/>
  <c r="J99" i="6"/>
  <c r="K99" i="6"/>
  <c r="L99" i="6"/>
  <c r="J100" i="6"/>
  <c r="K100" i="6"/>
  <c r="L100" i="6"/>
  <c r="J101" i="6"/>
  <c r="K101" i="6"/>
  <c r="L101" i="6"/>
  <c r="J102" i="6"/>
  <c r="K102" i="6"/>
  <c r="L102" i="6"/>
  <c r="J103" i="6"/>
  <c r="K103" i="6"/>
  <c r="L103" i="6"/>
  <c r="J104" i="6"/>
  <c r="K104" i="6"/>
  <c r="L104" i="6"/>
  <c r="J105" i="6"/>
  <c r="K105" i="6"/>
  <c r="L105" i="6"/>
  <c r="J106" i="6"/>
  <c r="K106" i="6"/>
  <c r="L106" i="6"/>
  <c r="J107" i="6"/>
  <c r="K107" i="6"/>
  <c r="L107" i="6"/>
  <c r="J108" i="6"/>
  <c r="K108" i="6"/>
  <c r="L108" i="6"/>
  <c r="J109" i="6"/>
  <c r="K109" i="6"/>
  <c r="L109" i="6"/>
  <c r="J112" i="6"/>
  <c r="K112" i="6"/>
  <c r="L112" i="6"/>
  <c r="J113" i="6"/>
  <c r="K113" i="6"/>
  <c r="L113" i="6"/>
  <c r="J115" i="6"/>
  <c r="K115" i="6"/>
  <c r="L115" i="6"/>
  <c r="J116" i="6"/>
  <c r="K116" i="6"/>
  <c r="L116" i="6"/>
  <c r="J117" i="6"/>
  <c r="K117" i="6"/>
  <c r="L117" i="6"/>
  <c r="J118" i="6"/>
  <c r="K118" i="6"/>
  <c r="L118" i="6"/>
  <c r="J119" i="6"/>
  <c r="K119" i="6"/>
  <c r="L119" i="6"/>
  <c r="J121" i="6"/>
  <c r="K121" i="6"/>
  <c r="L121" i="6"/>
  <c r="J122" i="6"/>
  <c r="K122" i="6"/>
  <c r="L122" i="6"/>
  <c r="J123" i="6"/>
  <c r="K123" i="6"/>
  <c r="L123" i="6"/>
  <c r="J124" i="6"/>
  <c r="K124" i="6"/>
  <c r="L124" i="6"/>
  <c r="J126" i="6"/>
  <c r="K126" i="6"/>
  <c r="L126" i="6"/>
  <c r="J127" i="6"/>
  <c r="K127" i="6"/>
  <c r="L127" i="6"/>
  <c r="J129" i="6"/>
  <c r="K129" i="6"/>
  <c r="L129" i="6"/>
  <c r="J130" i="6"/>
  <c r="K130" i="6"/>
  <c r="L130" i="6"/>
  <c r="J131" i="6"/>
  <c r="K131" i="6"/>
  <c r="L131" i="6"/>
  <c r="J132" i="6"/>
  <c r="K132" i="6"/>
  <c r="L132" i="6"/>
  <c r="J133" i="6"/>
  <c r="K133" i="6"/>
  <c r="L133" i="6"/>
  <c r="J134" i="6"/>
  <c r="K134" i="6"/>
  <c r="L134" i="6"/>
  <c r="J135" i="6"/>
  <c r="K135" i="6"/>
  <c r="L135" i="6"/>
  <c r="J136" i="6"/>
  <c r="K136" i="6"/>
  <c r="L136" i="6"/>
  <c r="L3" i="6"/>
  <c r="K3" i="6"/>
  <c r="J3" i="6"/>
  <c r="H28" i="6"/>
  <c r="I77" i="6"/>
  <c r="I78" i="6"/>
  <c r="I79" i="6"/>
  <c r="I80" i="6"/>
  <c r="I81" i="6"/>
  <c r="I82" i="6"/>
  <c r="I58" i="6"/>
  <c r="I59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57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30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3" i="6"/>
  <c r="H18" i="6"/>
  <c r="H4" i="6"/>
  <c r="H5" i="6"/>
  <c r="H6" i="6"/>
  <c r="H7" i="6"/>
  <c r="H19" i="6"/>
  <c r="H20" i="6"/>
  <c r="H21" i="6"/>
  <c r="H22" i="6"/>
  <c r="H23" i="6"/>
  <c r="H24" i="6"/>
  <c r="H25" i="6"/>
  <c r="H26" i="6"/>
  <c r="H27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7" i="6"/>
  <c r="H58" i="6"/>
  <c r="H59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5" i="6"/>
  <c r="H86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2" i="6"/>
  <c r="H113" i="6"/>
  <c r="H115" i="6"/>
  <c r="H116" i="6"/>
  <c r="H117" i="6"/>
  <c r="H118" i="6"/>
  <c r="H119" i="6"/>
  <c r="H121" i="6"/>
  <c r="H122" i="6"/>
  <c r="H123" i="6"/>
  <c r="H124" i="6"/>
  <c r="H126" i="6"/>
  <c r="H127" i="6"/>
  <c r="H129" i="6"/>
  <c r="H130" i="6"/>
  <c r="H131" i="6"/>
  <c r="H132" i="6"/>
  <c r="H133" i="6"/>
  <c r="H134" i="6"/>
  <c r="H135" i="6"/>
  <c r="H136" i="6"/>
  <c r="H3" i="6"/>
  <c r="E116" i="11"/>
  <c r="Z116" i="11"/>
  <c r="AF116" i="11"/>
  <c r="D128" i="11"/>
  <c r="O128" i="11"/>
  <c r="O127" i="11"/>
  <c r="N127" i="11"/>
  <c r="D127" i="11"/>
  <c r="G127" i="11"/>
  <c r="V127" i="11"/>
  <c r="V126" i="11"/>
  <c r="E113" i="11"/>
  <c r="F112" i="11"/>
  <c r="N104" i="11"/>
  <c r="V103" i="11"/>
  <c r="Q104" i="11"/>
  <c r="P98" i="11"/>
  <c r="O97" i="11"/>
  <c r="V97" i="11"/>
  <c r="G91" i="11"/>
  <c r="V91" i="11"/>
  <c r="V90" i="11"/>
  <c r="P92" i="11"/>
  <c r="N92" i="11"/>
  <c r="Z84" i="11"/>
  <c r="Z83" i="11"/>
  <c r="V85" i="11"/>
  <c r="V24" i="11"/>
  <c r="V31" i="11"/>
  <c r="V49" i="11"/>
  <c r="V48" i="11"/>
  <c r="V84" i="11"/>
  <c r="AE70" i="11"/>
  <c r="Q50" i="11"/>
  <c r="Y50" i="11"/>
  <c r="AF48" i="11"/>
  <c r="AI48" i="11"/>
  <c r="AA35" i="11"/>
  <c r="AG35" i="11"/>
  <c r="N40" i="11"/>
  <c r="D40" i="11"/>
  <c r="Y40" i="11"/>
  <c r="AE40" i="11"/>
  <c r="O40" i="11"/>
  <c r="E40" i="11"/>
  <c r="Z40" i="11"/>
  <c r="AF40" i="11"/>
  <c r="F40" i="11"/>
  <c r="AA40" i="11"/>
  <c r="AG40" i="11"/>
  <c r="AH40" i="11"/>
  <c r="AI40" i="11"/>
  <c r="AB28" i="11"/>
  <c r="O31" i="11"/>
  <c r="E31" i="11"/>
  <c r="N4" i="11"/>
  <c r="D4" i="11"/>
  <c r="Y4" i="11"/>
  <c r="Y133" i="11"/>
  <c r="AE133" i="11"/>
  <c r="AF133" i="11"/>
  <c r="AG133" i="11"/>
  <c r="AH133" i="11"/>
  <c r="AI133" i="11"/>
  <c r="N133" i="11"/>
  <c r="D133" i="11"/>
  <c r="Y132" i="11"/>
  <c r="AE132" i="11"/>
  <c r="AF132" i="11"/>
  <c r="AG132" i="11"/>
  <c r="AH132" i="11"/>
  <c r="AI132" i="11"/>
  <c r="N132" i="11"/>
  <c r="D132" i="11"/>
  <c r="Y131" i="11"/>
  <c r="AE131" i="11"/>
  <c r="AF131" i="11"/>
  <c r="AG131" i="11"/>
  <c r="AH131" i="11"/>
  <c r="AI131" i="11"/>
  <c r="N131" i="11"/>
  <c r="D131" i="11"/>
  <c r="Y130" i="11"/>
  <c r="AE130" i="11"/>
  <c r="AF130" i="11"/>
  <c r="AG130" i="11"/>
  <c r="AH130" i="11"/>
  <c r="AI130" i="11"/>
  <c r="N130" i="11"/>
  <c r="D130" i="11"/>
  <c r="Y128" i="11"/>
  <c r="AE128" i="11"/>
  <c r="AF128" i="11"/>
  <c r="P128" i="11"/>
  <c r="Q128" i="11"/>
  <c r="Y127" i="11"/>
  <c r="AE127" i="11"/>
  <c r="AF127" i="11"/>
  <c r="P127" i="11"/>
  <c r="F127" i="11"/>
  <c r="AA127" i="11"/>
  <c r="AG127" i="11"/>
  <c r="AB127" i="11"/>
  <c r="AH127" i="11"/>
  <c r="AI127" i="11"/>
  <c r="Q127" i="11"/>
  <c r="N126" i="11"/>
  <c r="D126" i="11"/>
  <c r="Y126" i="11"/>
  <c r="AE126" i="11"/>
  <c r="O126" i="11"/>
  <c r="E126" i="11"/>
  <c r="Z126" i="11"/>
  <c r="AF126" i="11"/>
  <c r="P126" i="11"/>
  <c r="F126" i="11"/>
  <c r="AA126" i="11"/>
  <c r="AG126" i="11"/>
  <c r="G126" i="11"/>
  <c r="AB126" i="11"/>
  <c r="AH126" i="11"/>
  <c r="AI126" i="11"/>
  <c r="Q126" i="11"/>
  <c r="N125" i="11"/>
  <c r="D125" i="11"/>
  <c r="Y125" i="11"/>
  <c r="AE125" i="11"/>
  <c r="E125" i="11"/>
  <c r="Z125" i="11"/>
  <c r="AF125" i="11"/>
  <c r="AA125" i="11"/>
  <c r="AG125" i="11"/>
  <c r="AB125" i="11"/>
  <c r="AH125" i="11"/>
  <c r="AI125" i="11"/>
  <c r="O125" i="11"/>
  <c r="N124" i="11"/>
  <c r="D124" i="11"/>
  <c r="Y124" i="11"/>
  <c r="AE124" i="11"/>
  <c r="E124" i="11"/>
  <c r="Z124" i="11"/>
  <c r="AF124" i="11"/>
  <c r="AA124" i="11"/>
  <c r="AG124" i="11"/>
  <c r="AB124" i="11"/>
  <c r="AH124" i="11"/>
  <c r="AI124" i="11"/>
  <c r="O124" i="11"/>
  <c r="O122" i="11"/>
  <c r="N122" i="11"/>
  <c r="O121" i="11"/>
  <c r="N121" i="11"/>
  <c r="Q120" i="11"/>
  <c r="O120" i="11"/>
  <c r="N120" i="11"/>
  <c r="P119" i="11"/>
  <c r="O119" i="11"/>
  <c r="N119" i="11"/>
  <c r="O118" i="11"/>
  <c r="N118" i="11"/>
  <c r="N116" i="11"/>
  <c r="D116" i="11"/>
  <c r="Y116" i="11"/>
  <c r="AE116" i="11"/>
  <c r="AA116" i="11"/>
  <c r="AG116" i="11"/>
  <c r="AB116" i="11"/>
  <c r="AH116" i="11"/>
  <c r="AI116" i="11"/>
  <c r="O116" i="11"/>
  <c r="N115" i="11"/>
  <c r="D115" i="11"/>
  <c r="Y115" i="11"/>
  <c r="AE115" i="11"/>
  <c r="E115" i="11"/>
  <c r="Z115" i="11"/>
  <c r="AF115" i="11"/>
  <c r="AA115" i="11"/>
  <c r="AG115" i="11"/>
  <c r="AB115" i="11"/>
  <c r="AH115" i="11"/>
  <c r="AI115" i="11"/>
  <c r="O115" i="11"/>
  <c r="N114" i="11"/>
  <c r="D114" i="11"/>
  <c r="Y114" i="11"/>
  <c r="AE114" i="11"/>
  <c r="E114" i="11"/>
  <c r="Z114" i="11"/>
  <c r="AF114" i="11"/>
  <c r="AA114" i="11"/>
  <c r="AG114" i="11"/>
  <c r="AB114" i="11"/>
  <c r="AH114" i="11"/>
  <c r="AI114" i="11"/>
  <c r="O114" i="11"/>
  <c r="N113" i="11"/>
  <c r="D113" i="11"/>
  <c r="Y113" i="11"/>
  <c r="AE113" i="11"/>
  <c r="O113" i="11"/>
  <c r="Z113" i="11"/>
  <c r="AF113" i="11"/>
  <c r="F113" i="11"/>
  <c r="AA113" i="11"/>
  <c r="AG113" i="11"/>
  <c r="AB113" i="11"/>
  <c r="AH113" i="11"/>
  <c r="AI113" i="11"/>
  <c r="P113" i="11"/>
  <c r="N112" i="11"/>
  <c r="D112" i="11"/>
  <c r="Y112" i="11"/>
  <c r="AE112" i="11"/>
  <c r="O112" i="11"/>
  <c r="E112" i="11"/>
  <c r="Z112" i="11"/>
  <c r="AF112" i="11"/>
  <c r="AA112" i="11"/>
  <c r="AG112" i="11"/>
  <c r="AB112" i="11"/>
  <c r="AH112" i="11"/>
  <c r="AI112" i="11"/>
  <c r="P112" i="11"/>
  <c r="Y110" i="11"/>
  <c r="AE110" i="11"/>
  <c r="AF110" i="11"/>
  <c r="AG110" i="11"/>
  <c r="AB110" i="11"/>
  <c r="AH110" i="11"/>
  <c r="AI110" i="11"/>
  <c r="N110" i="11"/>
  <c r="D110" i="11"/>
  <c r="Y109" i="11"/>
  <c r="AE109" i="11"/>
  <c r="AF109" i="11"/>
  <c r="AG109" i="11"/>
  <c r="AB109" i="11"/>
  <c r="AH109" i="11"/>
  <c r="AI109" i="11"/>
  <c r="N109" i="11"/>
  <c r="D109" i="11"/>
  <c r="Y108" i="11"/>
  <c r="AE108" i="11"/>
  <c r="AF108" i="11"/>
  <c r="AG108" i="11"/>
  <c r="AB108" i="11"/>
  <c r="AH108" i="11"/>
  <c r="AI108" i="11"/>
  <c r="N108" i="11"/>
  <c r="D108" i="11"/>
  <c r="Y107" i="11"/>
  <c r="AE107" i="11"/>
  <c r="AF107" i="11"/>
  <c r="AG107" i="11"/>
  <c r="AB107" i="11"/>
  <c r="AH107" i="11"/>
  <c r="AI107" i="11"/>
  <c r="N107" i="11"/>
  <c r="D107" i="11"/>
  <c r="Y106" i="11"/>
  <c r="AE106" i="11"/>
  <c r="AF106" i="11"/>
  <c r="AG106" i="11"/>
  <c r="AB106" i="11"/>
  <c r="AH106" i="11"/>
  <c r="AI106" i="11"/>
  <c r="N106" i="11"/>
  <c r="D106" i="11"/>
  <c r="AF104" i="11"/>
  <c r="AE104" i="11"/>
  <c r="P104" i="11"/>
  <c r="N103" i="11"/>
  <c r="D103" i="11"/>
  <c r="Y103" i="11"/>
  <c r="AE103" i="11"/>
  <c r="AF103" i="11"/>
  <c r="P103" i="11"/>
  <c r="F103" i="11"/>
  <c r="AA103" i="11"/>
  <c r="AG103" i="11"/>
  <c r="G103" i="11"/>
  <c r="AB103" i="11"/>
  <c r="AH103" i="11"/>
  <c r="AI103" i="11"/>
  <c r="Q103" i="11"/>
  <c r="N102" i="11"/>
  <c r="D102" i="11"/>
  <c r="Y102" i="11"/>
  <c r="AE102" i="11"/>
  <c r="O102" i="11"/>
  <c r="E102" i="11"/>
  <c r="Z102" i="11"/>
  <c r="AF102" i="11"/>
  <c r="F102" i="11"/>
  <c r="AA102" i="11"/>
  <c r="AG102" i="11"/>
  <c r="AH102" i="11"/>
  <c r="AI102" i="11"/>
  <c r="P102" i="11"/>
  <c r="N101" i="11"/>
  <c r="D101" i="11"/>
  <c r="Y101" i="11"/>
  <c r="AE101" i="11"/>
  <c r="O101" i="11"/>
  <c r="E101" i="11"/>
  <c r="Z101" i="11"/>
  <c r="AF101" i="11"/>
  <c r="F101" i="11"/>
  <c r="AA101" i="11"/>
  <c r="AG101" i="11"/>
  <c r="AH101" i="11"/>
  <c r="AI101" i="11"/>
  <c r="P101" i="11"/>
  <c r="N100" i="11"/>
  <c r="D100" i="11"/>
  <c r="Y100" i="11"/>
  <c r="AE100" i="11"/>
  <c r="O100" i="11"/>
  <c r="E100" i="11"/>
  <c r="Z100" i="11"/>
  <c r="AF100" i="11"/>
  <c r="F100" i="11"/>
  <c r="AA100" i="11"/>
  <c r="AG100" i="11"/>
  <c r="AH100" i="11"/>
  <c r="AI100" i="11"/>
  <c r="P100" i="11"/>
  <c r="D98" i="11"/>
  <c r="Y98" i="11"/>
  <c r="AE98" i="11"/>
  <c r="AF98" i="11"/>
  <c r="AG98" i="11"/>
  <c r="AH98" i="11"/>
  <c r="AI98" i="11"/>
  <c r="N98" i="11"/>
  <c r="N97" i="11"/>
  <c r="D97" i="11"/>
  <c r="Y97" i="11"/>
  <c r="AE97" i="11"/>
  <c r="AF97" i="11"/>
  <c r="P97" i="11"/>
  <c r="F97" i="11"/>
  <c r="AA97" i="11"/>
  <c r="AG97" i="11"/>
  <c r="G97" i="11"/>
  <c r="AB97" i="11"/>
  <c r="AH97" i="11"/>
  <c r="AI97" i="11"/>
  <c r="Q97" i="11"/>
  <c r="N96" i="11"/>
  <c r="D96" i="11"/>
  <c r="Y96" i="11"/>
  <c r="AE96" i="11"/>
  <c r="O96" i="11"/>
  <c r="E96" i="11"/>
  <c r="Z96" i="11"/>
  <c r="AF96" i="11"/>
  <c r="F96" i="11"/>
  <c r="AA96" i="11"/>
  <c r="AG96" i="11"/>
  <c r="AH96" i="11"/>
  <c r="AI96" i="11"/>
  <c r="P96" i="11"/>
  <c r="N95" i="11"/>
  <c r="D95" i="11"/>
  <c r="Y95" i="11"/>
  <c r="AE95" i="11"/>
  <c r="O95" i="11"/>
  <c r="E95" i="11"/>
  <c r="Z95" i="11"/>
  <c r="AF95" i="11"/>
  <c r="F95" i="11"/>
  <c r="AA95" i="11"/>
  <c r="AG95" i="11"/>
  <c r="AH95" i="11"/>
  <c r="AI95" i="11"/>
  <c r="P95" i="11"/>
  <c r="N94" i="11"/>
  <c r="D94" i="11"/>
  <c r="Y94" i="11"/>
  <c r="AE94" i="11"/>
  <c r="O94" i="11"/>
  <c r="E94" i="11"/>
  <c r="Z94" i="11"/>
  <c r="AF94" i="11"/>
  <c r="F94" i="11"/>
  <c r="AA94" i="11"/>
  <c r="AG94" i="11"/>
  <c r="AH94" i="11"/>
  <c r="AI94" i="11"/>
  <c r="P94" i="11"/>
  <c r="AE92" i="11"/>
  <c r="Z92" i="11"/>
  <c r="AF92" i="11"/>
  <c r="AG92" i="11"/>
  <c r="AH92" i="11"/>
  <c r="AI92" i="11"/>
  <c r="O92" i="11"/>
  <c r="N91" i="11"/>
  <c r="D91" i="11"/>
  <c r="Y91" i="11"/>
  <c r="AE91" i="11"/>
  <c r="AF91" i="11"/>
  <c r="P91" i="11"/>
  <c r="F91" i="11"/>
  <c r="AA91" i="11"/>
  <c r="AG91" i="11"/>
  <c r="AB91" i="11"/>
  <c r="AH91" i="11"/>
  <c r="AI91" i="11"/>
  <c r="Q91" i="11"/>
  <c r="N90" i="11"/>
  <c r="D90" i="11"/>
  <c r="Y90" i="11"/>
  <c r="AE90" i="11"/>
  <c r="O90" i="11"/>
  <c r="E90" i="11"/>
  <c r="Z90" i="11"/>
  <c r="AF90" i="11"/>
  <c r="P90" i="11"/>
  <c r="F90" i="11"/>
  <c r="AA90" i="11"/>
  <c r="AG90" i="11"/>
  <c r="G90" i="11"/>
  <c r="AB90" i="11"/>
  <c r="AH90" i="11"/>
  <c r="AI90" i="11"/>
  <c r="Q90" i="11"/>
  <c r="N89" i="11"/>
  <c r="D89" i="11"/>
  <c r="Y89" i="11"/>
  <c r="AE89" i="11"/>
  <c r="O89" i="11"/>
  <c r="E89" i="11"/>
  <c r="Z89" i="11"/>
  <c r="AF89" i="11"/>
  <c r="F89" i="11"/>
  <c r="AA89" i="11"/>
  <c r="AG89" i="11"/>
  <c r="AH89" i="11"/>
  <c r="AI89" i="11"/>
  <c r="P89" i="11"/>
  <c r="N88" i="11"/>
  <c r="D88" i="11"/>
  <c r="Y88" i="11"/>
  <c r="AE88" i="11"/>
  <c r="O88" i="11"/>
  <c r="E88" i="11"/>
  <c r="Z88" i="11"/>
  <c r="AF88" i="11"/>
  <c r="F88" i="11"/>
  <c r="AA88" i="11"/>
  <c r="AG88" i="11"/>
  <c r="AH88" i="11"/>
  <c r="AI88" i="11"/>
  <c r="P88" i="11"/>
  <c r="N86" i="11"/>
  <c r="D86" i="11"/>
  <c r="Y86" i="11"/>
  <c r="AE86" i="11"/>
  <c r="AF86" i="11"/>
  <c r="AG86" i="11"/>
  <c r="AH86" i="11"/>
  <c r="AI86" i="11"/>
  <c r="N85" i="11"/>
  <c r="D85" i="11"/>
  <c r="Y85" i="11"/>
  <c r="AE85" i="11"/>
  <c r="O85" i="11"/>
  <c r="P85" i="11"/>
  <c r="F85" i="11"/>
  <c r="AA85" i="11"/>
  <c r="AG85" i="11"/>
  <c r="Q85" i="11"/>
  <c r="N84" i="11"/>
  <c r="D84" i="11"/>
  <c r="Y84" i="11"/>
  <c r="AE84" i="11"/>
  <c r="AF84" i="11"/>
  <c r="P84" i="11"/>
  <c r="F84" i="11"/>
  <c r="AA84" i="11"/>
  <c r="AG84" i="11"/>
  <c r="G84" i="11"/>
  <c r="AB84" i="11"/>
  <c r="AH84" i="11"/>
  <c r="AI84" i="11"/>
  <c r="Q84" i="11"/>
  <c r="N83" i="11"/>
  <c r="D83" i="11"/>
  <c r="Y83" i="11"/>
  <c r="AE83" i="11"/>
  <c r="O83" i="11"/>
  <c r="E83" i="11"/>
  <c r="AF83" i="11"/>
  <c r="F83" i="11"/>
  <c r="AA83" i="11"/>
  <c r="AG83" i="11"/>
  <c r="AH83" i="11"/>
  <c r="AI83" i="11"/>
  <c r="P83" i="11"/>
  <c r="D82" i="11"/>
  <c r="Y82" i="11"/>
  <c r="AE82" i="11"/>
  <c r="E82" i="11"/>
  <c r="Z82" i="11"/>
  <c r="AF82" i="11"/>
  <c r="F82" i="11"/>
  <c r="AA82" i="11"/>
  <c r="AG82" i="11"/>
  <c r="AH82" i="11"/>
  <c r="AI82" i="11"/>
  <c r="Y80" i="11"/>
  <c r="AE80" i="11"/>
  <c r="Z80" i="11"/>
  <c r="AF80" i="11"/>
  <c r="AA80" i="11"/>
  <c r="AG80" i="11"/>
  <c r="AH80" i="11"/>
  <c r="AI80" i="11"/>
  <c r="N80" i="11"/>
  <c r="D80" i="11"/>
  <c r="Y79" i="11"/>
  <c r="AE79" i="11"/>
  <c r="Z79" i="11"/>
  <c r="AF79" i="11"/>
  <c r="AA79" i="11"/>
  <c r="AG79" i="11"/>
  <c r="AH79" i="11"/>
  <c r="AI79" i="11"/>
  <c r="N79" i="11"/>
  <c r="D79" i="11"/>
  <c r="Y78" i="11"/>
  <c r="AE78" i="11"/>
  <c r="Z78" i="11"/>
  <c r="AF78" i="11"/>
  <c r="AA78" i="11"/>
  <c r="AG78" i="11"/>
  <c r="AH78" i="11"/>
  <c r="AI78" i="11"/>
  <c r="N78" i="11"/>
  <c r="D78" i="11"/>
  <c r="Y77" i="11"/>
  <c r="AE77" i="11"/>
  <c r="Z77" i="11"/>
  <c r="AF77" i="11"/>
  <c r="AA77" i="11"/>
  <c r="AG77" i="11"/>
  <c r="AH77" i="11"/>
  <c r="AI77" i="11"/>
  <c r="N77" i="11"/>
  <c r="D77" i="11"/>
  <c r="Y76" i="11"/>
  <c r="AE76" i="11"/>
  <c r="Z76" i="11"/>
  <c r="AF76" i="11"/>
  <c r="AA76" i="11"/>
  <c r="AG76" i="11"/>
  <c r="AH76" i="11"/>
  <c r="AI76" i="11"/>
  <c r="N76" i="11"/>
  <c r="D76" i="11"/>
  <c r="Y74" i="11"/>
  <c r="AE74" i="11"/>
  <c r="Z74" i="11"/>
  <c r="AF74" i="11"/>
  <c r="AA74" i="11"/>
  <c r="AG74" i="11"/>
  <c r="AH74" i="11"/>
  <c r="AI74" i="11"/>
  <c r="N74" i="11"/>
  <c r="D74" i="11"/>
  <c r="Y73" i="11"/>
  <c r="AE73" i="11"/>
  <c r="Z73" i="11"/>
  <c r="AF73" i="11"/>
  <c r="AA73" i="11"/>
  <c r="AG73" i="11"/>
  <c r="AH73" i="11"/>
  <c r="AI73" i="11"/>
  <c r="N73" i="11"/>
  <c r="D73" i="11"/>
  <c r="Y72" i="11"/>
  <c r="AE72" i="11"/>
  <c r="Z72" i="11"/>
  <c r="AF72" i="11"/>
  <c r="AA72" i="11"/>
  <c r="AG72" i="11"/>
  <c r="AH72" i="11"/>
  <c r="AI72" i="11"/>
  <c r="N72" i="11"/>
  <c r="D72" i="11"/>
  <c r="N71" i="11"/>
  <c r="D71" i="11"/>
  <c r="Y71" i="11"/>
  <c r="AE71" i="11"/>
  <c r="O71" i="11"/>
  <c r="E71" i="11"/>
  <c r="Z71" i="11"/>
  <c r="AF71" i="11"/>
  <c r="F71" i="11"/>
  <c r="AA71" i="11"/>
  <c r="AG71" i="11"/>
  <c r="AH71" i="11"/>
  <c r="AI71" i="11"/>
  <c r="P71" i="11"/>
  <c r="N70" i="11"/>
  <c r="D70" i="11"/>
  <c r="Y70" i="11"/>
  <c r="O70" i="11"/>
  <c r="E70" i="11"/>
  <c r="Z70" i="11"/>
  <c r="AF70" i="11"/>
  <c r="F70" i="11"/>
  <c r="AA70" i="11"/>
  <c r="AG70" i="11"/>
  <c r="AH70" i="11"/>
  <c r="AI70" i="11"/>
  <c r="P70" i="11"/>
  <c r="Y67" i="11"/>
  <c r="AE67" i="11"/>
  <c r="AF67" i="11"/>
  <c r="AG67" i="11"/>
  <c r="AH67" i="11"/>
  <c r="AI67" i="11"/>
  <c r="N67" i="11"/>
  <c r="D67" i="11"/>
  <c r="Y66" i="11"/>
  <c r="AE66" i="11"/>
  <c r="AF66" i="11"/>
  <c r="AG66" i="11"/>
  <c r="AH66" i="11"/>
  <c r="AI66" i="11"/>
  <c r="N66" i="11"/>
  <c r="D66" i="11"/>
  <c r="Y65" i="11"/>
  <c r="AE65" i="11"/>
  <c r="AF65" i="11"/>
  <c r="AG65" i="11"/>
  <c r="AH65" i="11"/>
  <c r="AI65" i="11"/>
  <c r="N65" i="11"/>
  <c r="D65" i="11"/>
  <c r="Y64" i="11"/>
  <c r="AE64" i="11"/>
  <c r="AF64" i="11"/>
  <c r="AG64" i="11"/>
  <c r="AH64" i="11"/>
  <c r="AI64" i="11"/>
  <c r="N64" i="11"/>
  <c r="D64" i="11"/>
  <c r="Y62" i="11"/>
  <c r="AE62" i="11"/>
  <c r="AF62" i="11"/>
  <c r="AG62" i="11"/>
  <c r="AH62" i="11"/>
  <c r="AI62" i="11"/>
  <c r="N62" i="11"/>
  <c r="D62" i="11"/>
  <c r="Y61" i="11"/>
  <c r="AE61" i="11"/>
  <c r="AF61" i="11"/>
  <c r="AG61" i="11"/>
  <c r="AH61" i="11"/>
  <c r="AI61" i="11"/>
  <c r="N61" i="11"/>
  <c r="D61" i="11"/>
  <c r="Y60" i="11"/>
  <c r="AE60" i="11"/>
  <c r="AF60" i="11"/>
  <c r="AG60" i="11"/>
  <c r="AH60" i="11"/>
  <c r="AI60" i="11"/>
  <c r="N60" i="11"/>
  <c r="D60" i="11"/>
  <c r="N59" i="11"/>
  <c r="D59" i="11"/>
  <c r="Y59" i="11"/>
  <c r="AE59" i="11"/>
  <c r="E59" i="11"/>
  <c r="Z59" i="11"/>
  <c r="AF59" i="11"/>
  <c r="AG59" i="11"/>
  <c r="AH59" i="11"/>
  <c r="AI59" i="11"/>
  <c r="O59" i="11"/>
  <c r="N58" i="11"/>
  <c r="D58" i="11"/>
  <c r="Y58" i="11"/>
  <c r="AE58" i="11"/>
  <c r="E58" i="11"/>
  <c r="Z58" i="11"/>
  <c r="AF58" i="11"/>
  <c r="AG58" i="11"/>
  <c r="AH58" i="11"/>
  <c r="AI58" i="11"/>
  <c r="O58" i="11"/>
  <c r="Y56" i="11"/>
  <c r="AE56" i="11"/>
  <c r="AF56" i="11"/>
  <c r="AG56" i="11"/>
  <c r="AH56" i="11"/>
  <c r="AI56" i="11"/>
  <c r="N56" i="11"/>
  <c r="D56" i="11"/>
  <c r="Y55" i="11"/>
  <c r="AE55" i="11"/>
  <c r="AF55" i="11"/>
  <c r="AG55" i="11"/>
  <c r="AH55" i="11"/>
  <c r="AI55" i="11"/>
  <c r="N55" i="11"/>
  <c r="D55" i="11"/>
  <c r="Y54" i="11"/>
  <c r="AE54" i="11"/>
  <c r="AF54" i="11"/>
  <c r="AG54" i="11"/>
  <c r="AH54" i="11"/>
  <c r="AI54" i="11"/>
  <c r="N54" i="11"/>
  <c r="D54" i="11"/>
  <c r="Y53" i="11"/>
  <c r="AE53" i="11"/>
  <c r="AF53" i="11"/>
  <c r="AG53" i="11"/>
  <c r="AH53" i="11"/>
  <c r="AI53" i="11"/>
  <c r="N53" i="11"/>
  <c r="D53" i="11"/>
  <c r="Y52" i="11"/>
  <c r="AE52" i="11"/>
  <c r="AF52" i="11"/>
  <c r="AG52" i="11"/>
  <c r="AH52" i="11"/>
  <c r="AI52" i="11"/>
  <c r="N52" i="11"/>
  <c r="D52" i="11"/>
  <c r="N50" i="11"/>
  <c r="D50" i="11"/>
  <c r="AE50" i="11"/>
  <c r="O50" i="11"/>
  <c r="E50" i="11"/>
  <c r="Z50" i="11"/>
  <c r="AF50" i="11"/>
  <c r="P50" i="11"/>
  <c r="N49" i="11"/>
  <c r="D49" i="11"/>
  <c r="Y49" i="11"/>
  <c r="AE49" i="11"/>
  <c r="O49" i="11"/>
  <c r="E49" i="11"/>
  <c r="Z49" i="11"/>
  <c r="AF49" i="11"/>
  <c r="P49" i="11"/>
  <c r="F49" i="11"/>
  <c r="AA49" i="11"/>
  <c r="AG49" i="11"/>
  <c r="G49" i="11"/>
  <c r="AB49" i="11"/>
  <c r="AH49" i="11"/>
  <c r="AI49" i="11"/>
  <c r="Q49" i="11"/>
  <c r="N48" i="11"/>
  <c r="D48" i="11"/>
  <c r="Y48" i="11"/>
  <c r="AE48" i="11"/>
  <c r="P48" i="11"/>
  <c r="F48" i="11"/>
  <c r="AA48" i="11"/>
  <c r="AG48" i="11"/>
  <c r="G48" i="11"/>
  <c r="AB48" i="11"/>
  <c r="AH48" i="11"/>
  <c r="Q48" i="11"/>
  <c r="N47" i="11"/>
  <c r="D47" i="11"/>
  <c r="Y47" i="11"/>
  <c r="AE47" i="11"/>
  <c r="O47" i="11"/>
  <c r="E47" i="11"/>
  <c r="Z47" i="11"/>
  <c r="AF47" i="11"/>
  <c r="F47" i="11"/>
  <c r="AA47" i="11"/>
  <c r="AG47" i="11"/>
  <c r="AH47" i="11"/>
  <c r="AI47" i="11"/>
  <c r="P47" i="11"/>
  <c r="N46" i="11"/>
  <c r="D46" i="11"/>
  <c r="Y46" i="11"/>
  <c r="AE46" i="11"/>
  <c r="O46" i="11"/>
  <c r="E46" i="11"/>
  <c r="Z46" i="11"/>
  <c r="AF46" i="11"/>
  <c r="F46" i="11"/>
  <c r="AA46" i="11"/>
  <c r="AG46" i="11"/>
  <c r="AH46" i="11"/>
  <c r="AI46" i="11"/>
  <c r="P46" i="11"/>
  <c r="N41" i="11"/>
  <c r="D41" i="11"/>
  <c r="Y41" i="11"/>
  <c r="AE41" i="11"/>
  <c r="O41" i="11"/>
  <c r="E41" i="11"/>
  <c r="Z41" i="11"/>
  <c r="AF41" i="11"/>
  <c r="F41" i="11"/>
  <c r="AA41" i="11"/>
  <c r="AG41" i="11"/>
  <c r="AH41" i="11"/>
  <c r="AI41" i="11"/>
  <c r="P41" i="11"/>
  <c r="P40" i="11"/>
  <c r="N36" i="11"/>
  <c r="D36" i="11"/>
  <c r="Y36" i="11"/>
  <c r="O36" i="11"/>
  <c r="E36" i="11"/>
  <c r="Z36" i="11"/>
  <c r="F36" i="11"/>
  <c r="AA36" i="11"/>
  <c r="AD36" i="11"/>
  <c r="AE36" i="11"/>
  <c r="AF36" i="11"/>
  <c r="AG36" i="11"/>
  <c r="AH36" i="11"/>
  <c r="AI36" i="11"/>
  <c r="P36" i="11"/>
  <c r="N35" i="11"/>
  <c r="D35" i="11"/>
  <c r="Y35" i="11"/>
  <c r="O35" i="11"/>
  <c r="E35" i="11"/>
  <c r="Z35" i="11"/>
  <c r="F35" i="11"/>
  <c r="AD35" i="11"/>
  <c r="AE35" i="11"/>
  <c r="AF35" i="11"/>
  <c r="AH35" i="11"/>
  <c r="AI35" i="11"/>
  <c r="P35" i="11"/>
  <c r="N34" i="11"/>
  <c r="D34" i="11"/>
  <c r="Y34" i="11"/>
  <c r="O34" i="11"/>
  <c r="E34" i="11"/>
  <c r="Z34" i="11"/>
  <c r="F34" i="11"/>
  <c r="AA34" i="11"/>
  <c r="AD34" i="11"/>
  <c r="AE34" i="11"/>
  <c r="AF34" i="11"/>
  <c r="AG34" i="11"/>
  <c r="AH34" i="11"/>
  <c r="AI34" i="11"/>
  <c r="P34" i="11"/>
  <c r="N32" i="11"/>
  <c r="D32" i="11"/>
  <c r="Y32" i="11"/>
  <c r="AE32" i="11"/>
  <c r="E32" i="11"/>
  <c r="Z32" i="11"/>
  <c r="AF32" i="11"/>
  <c r="AG32" i="11"/>
  <c r="AB32" i="11"/>
  <c r="AH32" i="11"/>
  <c r="AI32" i="11"/>
  <c r="O32" i="11"/>
  <c r="N31" i="11"/>
  <c r="D31" i="11"/>
  <c r="Y31" i="11"/>
  <c r="AE31" i="11"/>
  <c r="Z31" i="11"/>
  <c r="AF31" i="11"/>
  <c r="P31" i="11"/>
  <c r="F31" i="11"/>
  <c r="AA31" i="11"/>
  <c r="AG31" i="11"/>
  <c r="G31" i="11"/>
  <c r="AB31" i="11"/>
  <c r="AH31" i="11"/>
  <c r="AI31" i="11"/>
  <c r="Q31" i="11"/>
  <c r="N30" i="11"/>
  <c r="D30" i="11"/>
  <c r="Y30" i="11"/>
  <c r="AE30" i="11"/>
  <c r="E30" i="11"/>
  <c r="Z30" i="11"/>
  <c r="AF30" i="11"/>
  <c r="AG30" i="11"/>
  <c r="AB30" i="11"/>
  <c r="AH30" i="11"/>
  <c r="AI30" i="11"/>
  <c r="O30" i="11"/>
  <c r="N29" i="11"/>
  <c r="D29" i="11"/>
  <c r="Y29" i="11"/>
  <c r="AE29" i="11"/>
  <c r="E29" i="11"/>
  <c r="Z29" i="11"/>
  <c r="AF29" i="11"/>
  <c r="AG29" i="11"/>
  <c r="AB29" i="11"/>
  <c r="AH29" i="11"/>
  <c r="AI29" i="11"/>
  <c r="O29" i="11"/>
  <c r="N28" i="11"/>
  <c r="D28" i="11"/>
  <c r="Y28" i="11"/>
  <c r="AE28" i="11"/>
  <c r="E28" i="11"/>
  <c r="Z28" i="11"/>
  <c r="AF28" i="11"/>
  <c r="AG28" i="11"/>
  <c r="AH28" i="11"/>
  <c r="AI28" i="11"/>
  <c r="O28" i="11"/>
  <c r="N26" i="11"/>
  <c r="D26" i="11"/>
  <c r="Y26" i="11"/>
  <c r="AE26" i="11"/>
  <c r="E26" i="11"/>
  <c r="Z26" i="11"/>
  <c r="AF26" i="11"/>
  <c r="AA26" i="11"/>
  <c r="AG26" i="11"/>
  <c r="AB26" i="11"/>
  <c r="AH26" i="11"/>
  <c r="AI26" i="11"/>
  <c r="O26" i="11"/>
  <c r="N25" i="11"/>
  <c r="D25" i="11"/>
  <c r="Y25" i="11"/>
  <c r="AE25" i="11"/>
  <c r="O25" i="11"/>
  <c r="E25" i="11"/>
  <c r="Z25" i="11"/>
  <c r="AF25" i="11"/>
  <c r="P25" i="11"/>
  <c r="F25" i="11"/>
  <c r="AA25" i="11"/>
  <c r="AG25" i="11"/>
  <c r="G25" i="11"/>
  <c r="AB25" i="11"/>
  <c r="AH25" i="11"/>
  <c r="AI25" i="11"/>
  <c r="Q25" i="11"/>
  <c r="V25" i="11"/>
  <c r="N24" i="11"/>
  <c r="D24" i="11"/>
  <c r="Y24" i="11"/>
  <c r="AE24" i="11"/>
  <c r="O24" i="11"/>
  <c r="E24" i="11"/>
  <c r="Z24" i="11"/>
  <c r="AF24" i="11"/>
  <c r="P24" i="11"/>
  <c r="F24" i="11"/>
  <c r="AA24" i="11"/>
  <c r="AG24" i="11"/>
  <c r="G24" i="11"/>
  <c r="AB24" i="11"/>
  <c r="AH24" i="11"/>
  <c r="AI24" i="11"/>
  <c r="Q24" i="11"/>
  <c r="N23" i="11"/>
  <c r="D23" i="11"/>
  <c r="Y23" i="11"/>
  <c r="AE23" i="11"/>
  <c r="E23" i="11"/>
  <c r="Z23" i="11"/>
  <c r="AF23" i="11"/>
  <c r="AI23" i="11"/>
  <c r="AA23" i="11"/>
  <c r="O23" i="11"/>
  <c r="N22" i="11"/>
  <c r="D22" i="11"/>
  <c r="Y22" i="11"/>
  <c r="AE22" i="11"/>
  <c r="E22" i="11"/>
  <c r="Z22" i="11"/>
  <c r="AF22" i="11"/>
  <c r="AI22" i="11"/>
  <c r="AA22" i="11"/>
  <c r="O22" i="11"/>
  <c r="Y20" i="11"/>
  <c r="AE20" i="11"/>
  <c r="AI20" i="11"/>
  <c r="N20" i="11"/>
  <c r="D20" i="11"/>
  <c r="Y19" i="11"/>
  <c r="AE19" i="11"/>
  <c r="AI19" i="11"/>
  <c r="N19" i="11"/>
  <c r="D19" i="11"/>
  <c r="Y18" i="11"/>
  <c r="AE18" i="11"/>
  <c r="AI18" i="11"/>
  <c r="N18" i="11"/>
  <c r="D18" i="11"/>
  <c r="Y17" i="11"/>
  <c r="AE17" i="11"/>
  <c r="AI17" i="11"/>
  <c r="N17" i="11"/>
  <c r="D17" i="11"/>
  <c r="Y16" i="11"/>
  <c r="AE16" i="11"/>
  <c r="AI16" i="11"/>
  <c r="N16" i="11"/>
  <c r="D16" i="11"/>
  <c r="N14" i="11"/>
  <c r="D14" i="11"/>
  <c r="Y14" i="11"/>
  <c r="AE14" i="11"/>
  <c r="E14" i="11"/>
  <c r="Z14" i="11"/>
  <c r="AF14" i="11"/>
  <c r="AI14" i="11"/>
  <c r="AA14" i="11"/>
  <c r="O14" i="11"/>
  <c r="N13" i="11"/>
  <c r="D13" i="11"/>
  <c r="Y13" i="11"/>
  <c r="AE13" i="11"/>
  <c r="O13" i="11"/>
  <c r="E13" i="11"/>
  <c r="Z13" i="11"/>
  <c r="AF13" i="11"/>
  <c r="F13" i="11"/>
  <c r="AA13" i="11"/>
  <c r="AG13" i="11"/>
  <c r="AI13" i="11"/>
  <c r="P13" i="11"/>
  <c r="N12" i="11"/>
  <c r="D12" i="11"/>
  <c r="Y12" i="11"/>
  <c r="AE12" i="11"/>
  <c r="O12" i="11"/>
  <c r="E12" i="11"/>
  <c r="Z12" i="11"/>
  <c r="AF12" i="11"/>
  <c r="F12" i="11"/>
  <c r="AA12" i="11"/>
  <c r="AG12" i="11"/>
  <c r="AI12" i="11"/>
  <c r="P12" i="11"/>
  <c r="N11" i="11"/>
  <c r="D11" i="11"/>
  <c r="Y11" i="11"/>
  <c r="AE11" i="11"/>
  <c r="O11" i="11"/>
  <c r="E11" i="11"/>
  <c r="Z11" i="11"/>
  <c r="AF11" i="11"/>
  <c r="F11" i="11"/>
  <c r="AA11" i="11"/>
  <c r="AG11" i="11"/>
  <c r="AI11" i="11"/>
  <c r="P11" i="11"/>
  <c r="N10" i="11"/>
  <c r="D10" i="11"/>
  <c r="Y10" i="11"/>
  <c r="AE10" i="11"/>
  <c r="O10" i="11"/>
  <c r="E10" i="11"/>
  <c r="Z10" i="11"/>
  <c r="AF10" i="11"/>
  <c r="F10" i="11"/>
  <c r="AA10" i="11"/>
  <c r="AG10" i="11"/>
  <c r="AI10" i="11"/>
  <c r="P10" i="11"/>
  <c r="N8" i="11"/>
  <c r="D8" i="11"/>
  <c r="Y8" i="11"/>
  <c r="AE8" i="11"/>
  <c r="E8" i="11"/>
  <c r="Z8" i="11"/>
  <c r="AF8" i="11"/>
  <c r="AI8" i="11"/>
  <c r="O8" i="11"/>
  <c r="N7" i="11"/>
  <c r="D7" i="11"/>
  <c r="Y7" i="11"/>
  <c r="AE7" i="11"/>
  <c r="E7" i="11"/>
  <c r="Z7" i="11"/>
  <c r="AF7" i="11"/>
  <c r="AI7" i="11"/>
  <c r="O7" i="11"/>
  <c r="N6" i="11"/>
  <c r="D6" i="11"/>
  <c r="Y6" i="11"/>
  <c r="AE6" i="11"/>
  <c r="E6" i="11"/>
  <c r="Z6" i="11"/>
  <c r="AF6" i="11"/>
  <c r="AI6" i="11"/>
  <c r="O6" i="11"/>
  <c r="N5" i="11"/>
  <c r="D5" i="11"/>
  <c r="Y5" i="11"/>
  <c r="AE5" i="11"/>
  <c r="E5" i="11"/>
  <c r="Z5" i="11"/>
  <c r="AF5" i="11"/>
  <c r="AI5" i="11"/>
  <c r="O5" i="11"/>
  <c r="AE4" i="11"/>
  <c r="E4" i="11"/>
  <c r="Z4" i="11"/>
  <c r="AF4" i="11"/>
  <c r="AI4" i="11"/>
  <c r="O4" i="11"/>
  <c r="AA57" i="8"/>
  <c r="G57" i="8"/>
  <c r="AA9" i="8"/>
  <c r="V175" i="8"/>
  <c r="V173" i="8"/>
  <c r="Q173" i="8"/>
  <c r="V172" i="8"/>
  <c r="Q172" i="8"/>
  <c r="V157" i="8"/>
  <c r="Q157" i="8"/>
  <c r="V155" i="8"/>
  <c r="V154" i="8"/>
  <c r="Q154" i="8"/>
  <c r="L85" i="8"/>
  <c r="G85" i="8"/>
  <c r="V83" i="8"/>
  <c r="Q83" i="8"/>
  <c r="L83" i="8"/>
  <c r="G83" i="8"/>
  <c r="V82" i="8"/>
  <c r="Q82" i="8"/>
  <c r="L82" i="8"/>
  <c r="G82" i="8"/>
  <c r="V81" i="8"/>
  <c r="Q81" i="8"/>
  <c r="L81" i="8"/>
  <c r="G81" i="8"/>
  <c r="V80" i="8"/>
  <c r="Q80" i="8"/>
  <c r="L80" i="8"/>
  <c r="G80" i="8"/>
  <c r="V78" i="8"/>
  <c r="L78" i="8"/>
  <c r="G78" i="8"/>
  <c r="L77" i="8"/>
  <c r="L76" i="8"/>
  <c r="G76" i="8"/>
  <c r="V68" i="8"/>
  <c r="Q68" i="8"/>
  <c r="L68" i="8"/>
  <c r="G68" i="8"/>
  <c r="V65" i="8"/>
  <c r="Q65" i="8"/>
  <c r="L65" i="8"/>
  <c r="G65" i="8"/>
  <c r="L64" i="8"/>
  <c r="G64" i="8"/>
  <c r="V63" i="8"/>
  <c r="V62" i="8"/>
  <c r="L61" i="8"/>
  <c r="G61" i="8"/>
  <c r="AA56" i="8"/>
  <c r="V56" i="8"/>
  <c r="Q56" i="8"/>
  <c r="L56" i="8"/>
  <c r="G56" i="8"/>
  <c r="Q54" i="8"/>
  <c r="L54" i="8"/>
  <c r="G54" i="8"/>
  <c r="AA53" i="8"/>
  <c r="V53" i="8"/>
  <c r="Q53" i="8"/>
  <c r="L53" i="8"/>
  <c r="G53" i="8"/>
  <c r="AA52" i="8"/>
  <c r="Q52" i="8"/>
  <c r="L52" i="8"/>
  <c r="G52" i="8"/>
  <c r="AA51" i="8"/>
  <c r="V51" i="8"/>
  <c r="L51" i="8"/>
  <c r="G51" i="8"/>
  <c r="Q49" i="8"/>
  <c r="L49" i="8"/>
  <c r="G49" i="8"/>
  <c r="V48" i="8"/>
  <c r="Q48" i="8"/>
  <c r="L48" i="8"/>
  <c r="G48" i="8"/>
  <c r="L47" i="8"/>
  <c r="G47" i="8"/>
  <c r="L45" i="8"/>
  <c r="G45" i="8"/>
  <c r="AA39" i="8"/>
  <c r="V39" i="8"/>
  <c r="Q39" i="8"/>
  <c r="L39" i="8"/>
  <c r="G39" i="8"/>
  <c r="AA38" i="8"/>
  <c r="V38" i="8"/>
  <c r="Q38" i="8"/>
  <c r="L38" i="8"/>
  <c r="G38" i="8"/>
  <c r="AA36" i="8"/>
  <c r="V36" i="8"/>
  <c r="L36" i="8"/>
  <c r="G36" i="8"/>
  <c r="L35" i="8"/>
  <c r="G35" i="8"/>
  <c r="AA34" i="8"/>
  <c r="V34" i="8"/>
  <c r="Q34" i="8"/>
  <c r="L34" i="8"/>
  <c r="G34" i="8"/>
  <c r="AA33" i="8"/>
  <c r="V33" i="8"/>
  <c r="Q33" i="8"/>
  <c r="L33" i="8"/>
  <c r="G33" i="8"/>
  <c r="Q32" i="8"/>
  <c r="L32" i="8"/>
  <c r="G32" i="8"/>
  <c r="AA28" i="8"/>
  <c r="V28" i="8"/>
  <c r="Q28" i="8"/>
  <c r="L28" i="8"/>
  <c r="G28" i="8"/>
  <c r="AA27" i="8"/>
  <c r="V27" i="8"/>
  <c r="Q27" i="8"/>
  <c r="L27" i="8"/>
  <c r="G27" i="8"/>
  <c r="V26" i="8"/>
  <c r="Q26" i="8"/>
  <c r="L26" i="8"/>
  <c r="G26" i="8"/>
  <c r="V25" i="8"/>
  <c r="Q25" i="8"/>
  <c r="L25" i="8"/>
  <c r="G25" i="8"/>
  <c r="V24" i="8"/>
  <c r="Q24" i="8"/>
  <c r="L24" i="8"/>
  <c r="G24" i="8"/>
  <c r="AA23" i="8"/>
  <c r="V23" i="8"/>
  <c r="Q23" i="8"/>
  <c r="L23" i="8"/>
  <c r="G23" i="8"/>
  <c r="AA22" i="8"/>
  <c r="V22" i="8"/>
  <c r="Q22" i="8"/>
  <c r="L22" i="8"/>
  <c r="G22" i="8"/>
  <c r="Q21" i="8"/>
  <c r="L21" i="8"/>
  <c r="G21" i="8"/>
  <c r="AA20" i="8"/>
  <c r="V20" i="8"/>
  <c r="Q20" i="8"/>
  <c r="L20" i="8"/>
  <c r="G20" i="8"/>
  <c r="AA19" i="8"/>
  <c r="V19" i="8"/>
  <c r="Q19" i="8"/>
  <c r="L19" i="8"/>
  <c r="G19" i="8"/>
  <c r="V18" i="8"/>
  <c r="Q18" i="8"/>
  <c r="L18" i="8"/>
  <c r="G18" i="8"/>
  <c r="AA17" i="8"/>
  <c r="V17" i="8"/>
  <c r="Q17" i="8"/>
  <c r="L17" i="8"/>
  <c r="G17" i="8"/>
  <c r="AA16" i="8"/>
  <c r="V16" i="8"/>
  <c r="Q16" i="8"/>
  <c r="L16" i="8"/>
  <c r="G16" i="8"/>
  <c r="AA15" i="8"/>
  <c r="V15" i="8"/>
  <c r="Q15" i="8"/>
  <c r="L15" i="8"/>
  <c r="G15" i="8"/>
  <c r="AA14" i="8"/>
  <c r="V14" i="8"/>
  <c r="Q14" i="8"/>
  <c r="L14" i="8"/>
  <c r="G14" i="8"/>
  <c r="V13" i="8"/>
  <c r="Q13" i="8"/>
  <c r="L13" i="8"/>
  <c r="G13" i="8"/>
  <c r="AA12" i="8"/>
  <c r="V12" i="8"/>
  <c r="Q12" i="8"/>
  <c r="L12" i="8"/>
  <c r="G12" i="8"/>
  <c r="AA11" i="8"/>
  <c r="V11" i="8"/>
  <c r="Q11" i="8"/>
  <c r="L11" i="8"/>
  <c r="G11" i="8"/>
  <c r="AA10" i="8"/>
  <c r="V10" i="8"/>
  <c r="Q10" i="8"/>
  <c r="L10" i="8"/>
  <c r="G10" i="8"/>
  <c r="V9" i="8"/>
  <c r="Q9" i="8"/>
  <c r="L9" i="8"/>
  <c r="G9" i="8"/>
  <c r="AA8" i="8"/>
  <c r="V8" i="8"/>
  <c r="Q8" i="8"/>
  <c r="L8" i="8"/>
  <c r="G8" i="8"/>
  <c r="L7" i="8"/>
  <c r="G7" i="8"/>
  <c r="AA6" i="8"/>
  <c r="V6" i="8"/>
  <c r="Q6" i="8"/>
  <c r="L6" i="8"/>
  <c r="G6" i="8"/>
  <c r="AA5" i="8"/>
  <c r="V5" i="8"/>
  <c r="Q5" i="8"/>
  <c r="L5" i="8"/>
  <c r="G5" i="8"/>
  <c r="Q4" i="8"/>
  <c r="L4" i="8"/>
  <c r="G4" i="8"/>
  <c r="AI48" i="7"/>
  <c r="AB48" i="7"/>
  <c r="U48" i="7"/>
  <c r="N48" i="7"/>
  <c r="G48" i="7"/>
  <c r="AI47" i="7"/>
  <c r="AB47" i="7"/>
  <c r="U47" i="7"/>
  <c r="N47" i="7"/>
  <c r="G47" i="7"/>
  <c r="AI46" i="7"/>
  <c r="AB46" i="7"/>
  <c r="U46" i="7"/>
  <c r="N46" i="7"/>
  <c r="G46" i="7"/>
  <c r="AI45" i="7"/>
  <c r="AB45" i="7"/>
  <c r="U45" i="7"/>
  <c r="N45" i="7"/>
  <c r="G45" i="7"/>
  <c r="AI44" i="7"/>
  <c r="AB44" i="7"/>
  <c r="U44" i="7"/>
  <c r="N44" i="7"/>
  <c r="G44" i="7"/>
  <c r="AI43" i="7"/>
  <c r="AB43" i="7"/>
  <c r="U43" i="7"/>
  <c r="N43" i="7"/>
  <c r="G43" i="7"/>
  <c r="AI42" i="7"/>
  <c r="AB42" i="7"/>
  <c r="U42" i="7"/>
  <c r="N42" i="7"/>
  <c r="G42" i="7"/>
  <c r="AI41" i="7"/>
  <c r="AB41" i="7"/>
  <c r="U41" i="7"/>
  <c r="N41" i="7"/>
  <c r="G41" i="7"/>
  <c r="AI40" i="7"/>
  <c r="AB40" i="7"/>
  <c r="U40" i="7"/>
  <c r="N40" i="7"/>
  <c r="G40" i="7"/>
  <c r="AI39" i="7"/>
  <c r="AB39" i="7"/>
  <c r="U39" i="7"/>
  <c r="N39" i="7"/>
  <c r="G39" i="7"/>
  <c r="AI38" i="7"/>
  <c r="AB38" i="7"/>
  <c r="U38" i="7"/>
  <c r="N38" i="7"/>
  <c r="G38" i="7"/>
  <c r="AI37" i="7"/>
  <c r="AB37" i="7"/>
  <c r="U37" i="7"/>
  <c r="N37" i="7"/>
  <c r="G37" i="7"/>
  <c r="AI36" i="7"/>
  <c r="AB36" i="7"/>
  <c r="U36" i="7"/>
  <c r="N36" i="7"/>
  <c r="G36" i="7"/>
  <c r="AI35" i="7"/>
  <c r="AB35" i="7"/>
  <c r="U35" i="7"/>
  <c r="N35" i="7"/>
  <c r="G35" i="7"/>
  <c r="AI34" i="7"/>
  <c r="AB34" i="7"/>
  <c r="U34" i="7"/>
  <c r="N34" i="7"/>
  <c r="G34" i="7"/>
  <c r="AI33" i="7"/>
  <c r="AB33" i="7"/>
  <c r="U33" i="7"/>
  <c r="N33" i="7"/>
  <c r="G33" i="7"/>
  <c r="AI32" i="7"/>
  <c r="AB32" i="7"/>
  <c r="U32" i="7"/>
  <c r="N32" i="7"/>
  <c r="G32" i="7"/>
  <c r="AI27" i="7"/>
  <c r="AB27" i="7"/>
  <c r="U27" i="7"/>
  <c r="N27" i="7"/>
  <c r="G27" i="7"/>
  <c r="AI26" i="7"/>
  <c r="AB26" i="7"/>
  <c r="U26" i="7"/>
  <c r="N26" i="7"/>
  <c r="G26" i="7"/>
  <c r="AI25" i="7"/>
  <c r="AB25" i="7"/>
  <c r="U25" i="7"/>
  <c r="N25" i="7"/>
  <c r="G25" i="7"/>
  <c r="AI24" i="7"/>
  <c r="AB24" i="7"/>
  <c r="U24" i="7"/>
  <c r="N24" i="7"/>
  <c r="G24" i="7"/>
  <c r="AI23" i="7"/>
  <c r="AB23" i="7"/>
  <c r="U23" i="7"/>
  <c r="N23" i="7"/>
  <c r="G23" i="7"/>
  <c r="AI22" i="7"/>
  <c r="AB22" i="7"/>
  <c r="U22" i="7"/>
  <c r="N22" i="7"/>
  <c r="G22" i="7"/>
  <c r="AI21" i="7"/>
  <c r="AB21" i="7"/>
  <c r="U21" i="7"/>
  <c r="N21" i="7"/>
  <c r="G21" i="7"/>
  <c r="AI20" i="7"/>
  <c r="AB20" i="7"/>
  <c r="U20" i="7"/>
  <c r="N20" i="7"/>
  <c r="G20" i="7"/>
  <c r="AI19" i="7"/>
  <c r="AB19" i="7"/>
  <c r="U19" i="7"/>
  <c r="N19" i="7"/>
  <c r="G19" i="7"/>
  <c r="AI18" i="7"/>
  <c r="AB18" i="7"/>
  <c r="U18" i="7"/>
  <c r="N18" i="7"/>
  <c r="G18" i="7"/>
  <c r="AI17" i="7"/>
  <c r="AB17" i="7"/>
  <c r="U17" i="7"/>
  <c r="N17" i="7"/>
  <c r="G17" i="7"/>
  <c r="AI16" i="7"/>
  <c r="AB16" i="7"/>
  <c r="U16" i="7"/>
  <c r="N16" i="7"/>
  <c r="G16" i="7"/>
  <c r="AI15" i="7"/>
  <c r="AB15" i="7"/>
  <c r="U15" i="7"/>
  <c r="N15" i="7"/>
  <c r="G15" i="7"/>
  <c r="AI14" i="7"/>
  <c r="AB14" i="7"/>
  <c r="U14" i="7"/>
  <c r="N14" i="7"/>
  <c r="G14" i="7"/>
  <c r="AI13" i="7"/>
  <c r="AB13" i="7"/>
  <c r="U13" i="7"/>
  <c r="N13" i="7"/>
  <c r="G13" i="7"/>
  <c r="AI12" i="7"/>
  <c r="AB12" i="7"/>
  <c r="U12" i="7"/>
  <c r="N12" i="7"/>
  <c r="G12" i="7"/>
  <c r="AI11" i="7"/>
  <c r="AB11" i="7"/>
  <c r="U11" i="7"/>
  <c r="N11" i="7"/>
  <c r="G11" i="7"/>
  <c r="AI10" i="7"/>
  <c r="AB10" i="7"/>
  <c r="U10" i="7"/>
  <c r="N10" i="7"/>
  <c r="G10" i="7"/>
  <c r="AI9" i="7"/>
  <c r="AB9" i="7"/>
  <c r="U9" i="7"/>
  <c r="N9" i="7"/>
  <c r="G9" i="7"/>
  <c r="AI8" i="7"/>
  <c r="AB8" i="7"/>
  <c r="U8" i="7"/>
  <c r="N8" i="7"/>
  <c r="G8" i="7"/>
  <c r="AI7" i="7"/>
  <c r="AB7" i="7"/>
  <c r="U7" i="7"/>
  <c r="N7" i="7"/>
  <c r="G7" i="7"/>
  <c r="AI6" i="7"/>
  <c r="AB6" i="7"/>
  <c r="U6" i="7"/>
  <c r="N6" i="7"/>
  <c r="G6" i="7"/>
  <c r="AI5" i="7"/>
  <c r="AB5" i="7"/>
  <c r="U5" i="7"/>
  <c r="N5" i="7"/>
  <c r="G5" i="7"/>
</calcChain>
</file>

<file path=xl/sharedStrings.xml><?xml version="1.0" encoding="utf-8"?>
<sst xmlns="http://schemas.openxmlformats.org/spreadsheetml/2006/main" count="1406" uniqueCount="271">
  <si>
    <t xml:space="preserve">#SOL </t>
  </si>
  <si>
    <t>molinity to molality conversion factor</t>
  </si>
  <si>
    <t>F</t>
  </si>
  <si>
    <t>density</t>
  </si>
  <si>
    <t>M[W] (mol/L) B</t>
  </si>
  <si>
    <t>M[W] (mol/L) C</t>
  </si>
  <si>
    <t>M[W] (mol/L) D</t>
  </si>
  <si>
    <t>M[W] (mol/L) E</t>
  </si>
  <si>
    <t>T(°C)</t>
  </si>
  <si>
    <t>AREA (B)</t>
  </si>
  <si>
    <t>AREA (C)</t>
  </si>
  <si>
    <t>AREA (D)</t>
  </si>
  <si>
    <t>AREA (E)</t>
  </si>
  <si>
    <t>H2O liquid (bending )</t>
  </si>
  <si>
    <t>AreaB/Area(bending water)</t>
  </si>
  <si>
    <t>AreaC/Area(bending water)</t>
  </si>
  <si>
    <t>AreaD/Area(bending water)</t>
  </si>
  <si>
    <t>AreaE/Area(bending water)</t>
  </si>
  <si>
    <t>k C</t>
  </si>
  <si>
    <t>k D</t>
  </si>
  <si>
    <t>k E</t>
  </si>
  <si>
    <t>g/cm3</t>
  </si>
  <si>
    <t>m [W] (mol/KgH2O)  B</t>
  </si>
  <si>
    <t>m [W] (mol/KgH2O)  C</t>
  </si>
  <si>
    <t>m [W] (mol/KgH2O) D</t>
  </si>
  <si>
    <t>m [W] (mol/KgH2O) E</t>
  </si>
  <si>
    <t>B (%)</t>
  </si>
  <si>
    <t>C (%)</t>
  </si>
  <si>
    <t>D (%)</t>
  </si>
  <si>
    <t>E (%)</t>
  </si>
  <si>
    <t>density sowat</t>
  </si>
  <si>
    <t>SOL# 8</t>
  </si>
  <si>
    <t>pH (25°C)=9.56</t>
  </si>
  <si>
    <t>0.1253mNa2WO4x2H2O-3.6mNaCl</t>
  </si>
  <si>
    <t>SOL# 9</t>
  </si>
  <si>
    <t>pH (25°C)=10.06</t>
  </si>
  <si>
    <t>0.1028mNa6W12O39xH2O-0.1004mNaOH</t>
  </si>
  <si>
    <t>SOL# 6</t>
  </si>
  <si>
    <t>pH (25°C)=10.58</t>
  </si>
  <si>
    <t>0.1039mNa2WO4x2H2O-0.1005mNaCl</t>
  </si>
  <si>
    <t>SOL# 2</t>
  </si>
  <si>
    <t>pH (25°C)=6.87</t>
  </si>
  <si>
    <t>0.1037mNa2WO4x2H2O-0.1003mHCl</t>
  </si>
  <si>
    <t>SOL# 2.2</t>
  </si>
  <si>
    <t>pH (25°C)=7.06</t>
  </si>
  <si>
    <t>0.2148mNa6W12O39xH2O-0.1003mHCl</t>
  </si>
  <si>
    <t>SOL# 1</t>
  </si>
  <si>
    <t>pH (25°C)=1.10</t>
  </si>
  <si>
    <t>0.1029mNa6W12O39xH2O-0.1003mHCl</t>
  </si>
  <si>
    <t>no value</t>
  </si>
  <si>
    <t>SOL# 3</t>
  </si>
  <si>
    <t>pH (25°C)=0.15</t>
  </si>
  <si>
    <t>0.1063mNa6W12O39xH2O-1.0378mHCl</t>
  </si>
  <si>
    <t>SOL# 5</t>
  </si>
  <si>
    <t>pH (25°C)=5.60</t>
  </si>
  <si>
    <t>0.1031mNa6W12O39xH2O-0.1006mNaCl</t>
  </si>
  <si>
    <t>SOL# 11</t>
  </si>
  <si>
    <t>pH (25°C)=8.30</t>
  </si>
  <si>
    <t>0.1132mNa2WO4x2H2O-1.1324mNaHCO3</t>
  </si>
  <si>
    <t>SOL# 11.1</t>
  </si>
  <si>
    <t>pH (25°C)=8.31</t>
  </si>
  <si>
    <t>0.1042mNa2WO4x2H2O-0.10431mNaHCO3</t>
  </si>
  <si>
    <t>SOL# 11.2</t>
  </si>
  <si>
    <t>pH (25°C)=8.32</t>
  </si>
  <si>
    <t>0.0513mNa2WO4x2H2O-0.1025mNaHCO3</t>
  </si>
  <si>
    <t>density Bakker, 2018</t>
  </si>
  <si>
    <t>SOL# 11.3</t>
  </si>
  <si>
    <t>0.0510mNa6W12O39xH2O-0.1021mNaHCO3</t>
  </si>
  <si>
    <t>SOL# 13</t>
  </si>
  <si>
    <t>pH (25°C)=11.85</t>
  </si>
  <si>
    <t>0.1161mNa2WO4x2H2O-1.1616mNa2CO3</t>
  </si>
  <si>
    <t>SOL# R1</t>
  </si>
  <si>
    <t>pH (25°C)=4.00</t>
  </si>
  <si>
    <t>0.1065mNa2WO4x2H2O-0.5155mCH3COOH</t>
  </si>
  <si>
    <t>SOL# R1.2</t>
  </si>
  <si>
    <t>pH (25°C)=2.75</t>
  </si>
  <si>
    <t>0.1056mNa6W12O39xH2O-0.5155mCH3COOH</t>
  </si>
  <si>
    <t>SOL# R2</t>
  </si>
  <si>
    <t>pH (25°C)=3.00</t>
  </si>
  <si>
    <t>0.1058mNa2WO4x2H2O-0.5118mHCOOH</t>
  </si>
  <si>
    <t>SOL# R2.2</t>
  </si>
  <si>
    <t>0.1049mNa6W12O39xH2O-0.5118mHCOOH</t>
  </si>
  <si>
    <t>SOL# R3</t>
  </si>
  <si>
    <t>pH (25°C)=9.00</t>
  </si>
  <si>
    <t>0.10777mNa2WO4x2H2O-0.5214mCH3COONa</t>
  </si>
  <si>
    <t>SOL# R3.2</t>
  </si>
  <si>
    <t>pH (25°C)=7.80</t>
  </si>
  <si>
    <t>0.1067mNa6W12O39xH2O-0.5214mCH3COONa</t>
  </si>
  <si>
    <t>SOL# 12</t>
  </si>
  <si>
    <t>pH (25°C)= 7.2</t>
  </si>
  <si>
    <t>0.1mNa2WO4x2H2O-0.14mCO2</t>
  </si>
  <si>
    <t>B</t>
  </si>
  <si>
    <t>C</t>
  </si>
  <si>
    <t>D</t>
  </si>
  <si>
    <t>E</t>
  </si>
  <si>
    <t>pH</t>
  </si>
  <si>
    <t>SOL# 10.1</t>
  </si>
  <si>
    <t>0.01m NaWO4x2H2O- 0.1mNaOH</t>
  </si>
  <si>
    <t>R1</t>
  </si>
  <si>
    <t>R2</t>
  </si>
  <si>
    <t>SUM</t>
  </si>
  <si>
    <t>R3.2</t>
  </si>
  <si>
    <t>SOL# N1</t>
  </si>
  <si>
    <t>pH (25°C)= 7.12</t>
  </si>
  <si>
    <t>0.10919mNa2WO4x2H2O-0.0565mNH4Cl</t>
  </si>
  <si>
    <t>R1.2</t>
  </si>
  <si>
    <t>R2.2</t>
  </si>
  <si>
    <t>R3</t>
  </si>
  <si>
    <t>green values = calculated pH</t>
  </si>
  <si>
    <t>orange values =supposed pH</t>
  </si>
  <si>
    <t>N1</t>
  </si>
  <si>
    <t>pH (25°C)=2</t>
  </si>
  <si>
    <t xml:space="preserve">#solution at T=25°C </t>
  </si>
  <si>
    <t xml:space="preserve">Solution Composition, </t>
  </si>
  <si>
    <t>[W] m</t>
  </si>
  <si>
    <t xml:space="preserve">[W] M </t>
  </si>
  <si>
    <t>Species measured</t>
  </si>
  <si>
    <t xml:space="preserve">#solution at T=100°C </t>
  </si>
  <si>
    <t>[W]</t>
  </si>
  <si>
    <t xml:space="preserve">M </t>
  </si>
  <si>
    <t xml:space="preserve">#solution at T=200°C </t>
  </si>
  <si>
    <t xml:space="preserve">#solution at T=300°C </t>
  </si>
  <si>
    <t xml:space="preserve">#solution at T=400°C </t>
  </si>
  <si>
    <t>mol/kg H2O (m)</t>
  </si>
  <si>
    <t xml:space="preserve">mol/kg H2O (m) </t>
  </si>
  <si>
    <t>mol/L</t>
  </si>
  <si>
    <t>0.1029mNa6W12O39xH2O-0.1mHCl</t>
  </si>
  <si>
    <t>PRECIPITATION</t>
  </si>
  <si>
    <t>0.1037mNaWO4x2H2O-0.1003mHCl</t>
  </si>
  <si>
    <t>(WO4)2-</t>
  </si>
  <si>
    <t>0.1253mNaWO4x2H2O-3.6mNaCl</t>
  </si>
  <si>
    <t>0.10m NaWO4x2H2O- 0.1mNaOH</t>
  </si>
  <si>
    <t>0.05m NaWO4x2H2O- 0.1mNaOH</t>
  </si>
  <si>
    <t>0.21m NaWO4x2H2O- 0.1mNaOH</t>
  </si>
  <si>
    <t>NONE</t>
  </si>
  <si>
    <t>soWat (Sodium Chloride-Water) model (Driesner and Heinrich, 2007; Driesner, 2007)</t>
  </si>
  <si>
    <t>Solution Composition</t>
  </si>
  <si>
    <t>AqSo-NaCl computer program (Bakker, 2018)</t>
  </si>
  <si>
    <t>#SOL</t>
  </si>
  <si>
    <t>FITTING (25) B</t>
  </si>
  <si>
    <t>A(X)</t>
  </si>
  <si>
    <t>M[B] (Y)</t>
  </si>
  <si>
    <t>K B(25)</t>
  </si>
  <si>
    <t>FITTING (100) B</t>
  </si>
  <si>
    <t>KB(100)</t>
  </si>
  <si>
    <t>FITTING (200) B</t>
  </si>
  <si>
    <t>KB(200)</t>
  </si>
  <si>
    <t>FITTING (300) B</t>
  </si>
  <si>
    <t>KB(300)</t>
  </si>
  <si>
    <t>FITTING (400) B</t>
  </si>
  <si>
    <t>KB(400)</t>
  </si>
  <si>
    <t>X</t>
  </si>
  <si>
    <t>Y</t>
  </si>
  <si>
    <t>T (°C)</t>
  </si>
  <si>
    <t xml:space="preserve">K (B) </t>
  </si>
  <si>
    <t>FITTING (25) C</t>
  </si>
  <si>
    <t>M[C] (Y)</t>
  </si>
  <si>
    <t>K C(25)</t>
  </si>
  <si>
    <t>FITTING (100) C</t>
  </si>
  <si>
    <t>KC(100)</t>
  </si>
  <si>
    <t>FITTING (200) C</t>
  </si>
  <si>
    <t>KC(200)</t>
  </si>
  <si>
    <t>FITTING (300) C</t>
  </si>
  <si>
    <t>KC(300)</t>
  </si>
  <si>
    <t>FITTING (400) C</t>
  </si>
  <si>
    <t>KC(400)</t>
  </si>
  <si>
    <t xml:space="preserve">K (C) </t>
  </si>
  <si>
    <t>﻿</t>
  </si>
  <si>
    <t>FITTING (25) D</t>
  </si>
  <si>
    <t>M[D] (Y)</t>
  </si>
  <si>
    <t>K D (25)</t>
  </si>
  <si>
    <t>FITTING (100) D</t>
  </si>
  <si>
    <t>KD(100)</t>
  </si>
  <si>
    <t>FITTING (200) D</t>
  </si>
  <si>
    <t>KD(200)</t>
  </si>
  <si>
    <t>FITTING (300) D</t>
  </si>
  <si>
    <t>KD(300)</t>
  </si>
  <si>
    <t>FITTING (25) E</t>
  </si>
  <si>
    <t>M[E] (Y)</t>
  </si>
  <si>
    <t>K E (25)</t>
  </si>
  <si>
    <t>FITTING (100) E</t>
  </si>
  <si>
    <t>K E (100)</t>
  </si>
  <si>
    <t>FITTING (200) E</t>
  </si>
  <si>
    <t>K E (200)</t>
  </si>
  <si>
    <t>FITTING (300) E</t>
  </si>
  <si>
    <t>K E (300)</t>
  </si>
  <si>
    <t>TABLE B</t>
  </si>
  <si>
    <t>LINEAR FITTING  B SPECIES:  C=KA</t>
  </si>
  <si>
    <t>LINEAR FITTING  C SPECIES:  C=KA</t>
  </si>
  <si>
    <t>TABLE C</t>
  </si>
  <si>
    <t>FITTING (400) D</t>
  </si>
  <si>
    <t>LINEAR FITTING  D SPECIES:  C=KA</t>
  </si>
  <si>
    <t>KD (400)</t>
  </si>
  <si>
    <t xml:space="preserve">K(D) </t>
  </si>
  <si>
    <t>TABLE D</t>
  </si>
  <si>
    <t>SOL# (T=25°C)</t>
  </si>
  <si>
    <t>AREA (A) 894</t>
  </si>
  <si>
    <t>AREA (B) 930</t>
  </si>
  <si>
    <t>AREA (C) 955</t>
  </si>
  <si>
    <t>AREA (D) 968</t>
  </si>
  <si>
    <t>AREA (E) 978</t>
  </si>
  <si>
    <t>HCO3- (vs) 1017</t>
  </si>
  <si>
    <t>HCO3- (m) 1360</t>
  </si>
  <si>
    <t>CO32- (1064)</t>
  </si>
  <si>
    <t>CO2 in solution (1276)</t>
  </si>
  <si>
    <t>CO2 in solution (1384)</t>
  </si>
  <si>
    <t xml:space="preserve">C-C Acetic Acid </t>
  </si>
  <si>
    <t>C=O hydrated monomer (1712) Johnson et al., 2005</t>
  </si>
  <si>
    <t>𝜈s CH3 (2943)</t>
  </si>
  <si>
    <t>2731C-H</t>
  </si>
  <si>
    <t>SOL# (T=100°C)</t>
  </si>
  <si>
    <t>SOL# (T=200°C)</t>
  </si>
  <si>
    <t>SOL# (T=300°C)</t>
  </si>
  <si>
    <t>SOL# (T=400°C)</t>
  </si>
  <si>
    <t>Area A/ Area bending water</t>
  </si>
  <si>
    <t>(WO4)2-, (W7O24)6-, (W10O32)4-</t>
  </si>
  <si>
    <t>(WO4)2-, (W7O24)6-</t>
  </si>
  <si>
    <t>W(O4)2-, (W7O24)6-</t>
  </si>
  <si>
    <t>(WO4)2-, (W7O24)6-,</t>
  </si>
  <si>
    <t>(WO4)2-, (W7O24)6-, (W10O32)4--, (H2W12O40)6-</t>
  </si>
  <si>
    <t>(WO4)2-, (W7O24)6-, (W10O32)4-, (H2W12O40)6-</t>
  </si>
  <si>
    <t>(WO4)2-, (W10O32)4-, (H2W12O40)6-</t>
  </si>
  <si>
    <t>(WO4)2-, (W7O24)6-, (W6O19)2-</t>
  </si>
  <si>
    <t>(W7O24)6-</t>
  </si>
  <si>
    <t>(W10O32)4-, (H2W12O40)6-</t>
  </si>
  <si>
    <t xml:space="preserve">k B </t>
  </si>
  <si>
    <t>W-SPECIATION at T=25°C</t>
  </si>
  <si>
    <t>W-SPECIATION at T=100°C</t>
  </si>
  <si>
    <t>(%) SPECIES DISSOLVED</t>
  </si>
  <si>
    <t>W-SPECIATION at T=200°C</t>
  </si>
  <si>
    <t>W-SPECIATION at T=300°C</t>
  </si>
  <si>
    <t>M (mol/L) TOT</t>
  </si>
  <si>
    <t>TOTAL OF TUNGSTEN</t>
  </si>
  <si>
    <t>AREA H2O liquid (bending )</t>
  </si>
  <si>
    <t>CALIBRATION COEFFICIENTS</t>
  </si>
  <si>
    <t>m (mol/KgH2O) TOT</t>
  </si>
  <si>
    <t>W-SPECIES CONCENTRATION DISSOLVED: m= MF/𝜌</t>
  </si>
  <si>
    <t>AREA VALUES SPECIES DISSOLVED</t>
  </si>
  <si>
    <t>W-SPECIES DISSOLVED: C (M) = K*A</t>
  </si>
  <si>
    <t>ESTIMATED pH</t>
  </si>
  <si>
    <t>none</t>
  </si>
  <si>
    <t>TOTAL OF TUNGSTEN (100%)</t>
  </si>
  <si>
    <t xml:space="preserve">NORMALIZED AREA VALUES </t>
  </si>
  <si>
    <t>precipitation</t>
  </si>
  <si>
    <t>Area B/ Area bending water</t>
  </si>
  <si>
    <t>Area C/ Area bending water</t>
  </si>
  <si>
    <t>Area D/ Area bending water</t>
  </si>
  <si>
    <t>Area E/ Area bending water</t>
  </si>
  <si>
    <t>no values</t>
  </si>
  <si>
    <t>FRESH SOLUTION</t>
  </si>
  <si>
    <t>48h HEATED SOLUTION at 350°C</t>
  </si>
  <si>
    <t>SOL# R1 H.</t>
  </si>
  <si>
    <t>FWHM (B)</t>
  </si>
  <si>
    <t>FWHM ©</t>
  </si>
  <si>
    <t>FWHM (D)</t>
  </si>
  <si>
    <t>FWHM (E)</t>
  </si>
  <si>
    <t>MAXHEIGHT (B)</t>
  </si>
  <si>
    <t>MAXHEIGHT (C)</t>
  </si>
  <si>
    <t>MAXHEIGHT (D)</t>
  </si>
  <si>
    <t>MAXHEIGHT (E)</t>
  </si>
  <si>
    <t>CENTERGRVTY (B)</t>
  </si>
  <si>
    <t>CENTERGRVTY (C)</t>
  </si>
  <si>
    <t>CENTERGRVTY (D)</t>
  </si>
  <si>
    <t>CENTERGRVTY (E)</t>
  </si>
  <si>
    <t>FULL WIDTH AT HALF MAXIMUM</t>
  </si>
  <si>
    <t>INTENSITY</t>
  </si>
  <si>
    <t>FREQUENCY (cm-1)</t>
  </si>
  <si>
    <t>Table 3:  Area values of each W-species, them normalized values with  the water bending area at all investigated temperatures. Also the area values of carbonate-species are reported here.</t>
  </si>
  <si>
    <t>Table 2:  Calculation of  W-species percentage dissolved in best characteristic solutions at all investigated temperature.</t>
  </si>
  <si>
    <t>Table 1:  Computational models for density estimation.</t>
  </si>
  <si>
    <t>Table 4: Peak characteristics comparison between fresh solution and teh same solution heated for 48h at T=350°C.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</si>
</sst>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"/>
  </numFmts>
  <fonts count="5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 (Corpo)"/>
    </font>
    <font>
      <sz val="11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2" tint="-0.499984740745262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FFC000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2"/>
      <color rgb="FF7030A0"/>
      <name val="Calibri"/>
      <family val="2"/>
      <scheme val="minor"/>
    </font>
    <font>
      <b/>
      <sz val="8"/>
      <color rgb="FF000000"/>
      <name val="Times New Roman"/>
      <family val="1"/>
    </font>
    <font>
      <sz val="12"/>
      <color theme="1"/>
      <name val="Calibri (Corpo)"/>
    </font>
    <font>
      <sz val="12"/>
      <color rgb="FF00B0F0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2"/>
      <color rgb="FFFFC000"/>
      <name val="Calibri"/>
      <family val="2"/>
      <scheme val="minor"/>
    </font>
    <font>
      <sz val="12"/>
      <color rgb="FFC00000"/>
      <name val="Calibri"/>
      <family val="2"/>
      <scheme val="minor"/>
    </font>
    <font>
      <u/>
      <sz val="12"/>
      <color rgb="FFC00000"/>
      <name val="Calibri"/>
      <family val="2"/>
      <scheme val="minor"/>
    </font>
    <font>
      <u/>
      <sz val="12"/>
      <color rgb="FF00B050"/>
      <name val="Calibri"/>
      <family val="2"/>
      <scheme val="minor"/>
    </font>
    <font>
      <u/>
      <sz val="12"/>
      <color rgb="FF00B0F0"/>
      <name val="Calibri"/>
      <family val="2"/>
      <scheme val="minor"/>
    </font>
    <font>
      <sz val="12"/>
      <color rgb="FFEA61F4"/>
      <name val="Calibri"/>
      <family val="2"/>
      <scheme val="minor"/>
    </font>
    <font>
      <u/>
      <sz val="12"/>
      <color rgb="FFEA61F4"/>
      <name val="Calibri"/>
      <family val="2"/>
      <scheme val="minor"/>
    </font>
    <font>
      <sz val="16"/>
      <color rgb="FFFF0000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20"/>
      <color theme="1"/>
      <name val="Calibri (Corpo)"/>
    </font>
    <font>
      <sz val="2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rgb="FF00B0F0"/>
      </left>
      <right/>
      <top style="medium">
        <color rgb="FF00B0F0"/>
      </top>
      <bottom style="medium">
        <color rgb="FF00B0F0"/>
      </bottom>
      <diagonal/>
    </border>
    <border>
      <left/>
      <right/>
      <top style="medium">
        <color rgb="FF00B0F0"/>
      </top>
      <bottom style="medium">
        <color rgb="FF00B0F0"/>
      </bottom>
      <diagonal/>
    </border>
    <border>
      <left/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FF0000"/>
      </left>
      <right/>
      <top/>
      <bottom style="thin">
        <color theme="1"/>
      </bottom>
      <diagonal/>
    </border>
    <border>
      <left style="thin">
        <color rgb="FFB2B2B2"/>
      </left>
      <right style="thin">
        <color rgb="FFB2B2B2"/>
      </right>
      <top/>
      <bottom style="thin">
        <color theme="1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</borders>
  <cellStyleXfs count="137">
    <xf numFmtId="0" fontId="0" fillId="0" borderId="0"/>
    <xf numFmtId="0" fontId="3" fillId="2" borderId="0" applyNumberFormat="0" applyBorder="0" applyAlignment="0" applyProtection="0"/>
    <xf numFmtId="0" fontId="2" fillId="3" borderId="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" fillId="3" borderId="1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15">
    <xf numFmtId="0" fontId="0" fillId="0" borderId="0" xfId="0"/>
    <xf numFmtId="2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horizontal="center" vertical="center" wrapText="1"/>
    </xf>
    <xf numFmtId="165" fontId="0" fillId="0" borderId="0" xfId="0" applyNumberForma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166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 wrapText="1"/>
    </xf>
    <xf numFmtId="2" fontId="0" fillId="0" borderId="0" xfId="0" applyNumberFormat="1" applyFill="1" applyBorder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/>
    </xf>
    <xf numFmtId="2" fontId="14" fillId="0" borderId="0" xfId="0" applyNumberFormat="1" applyFont="1" applyFill="1" applyAlignment="1">
      <alignment horizontal="center" vertical="center"/>
    </xf>
    <xf numFmtId="2" fontId="15" fillId="0" borderId="0" xfId="0" applyNumberFormat="1" applyFont="1" applyFill="1" applyAlignment="1">
      <alignment horizontal="center" vertical="center"/>
    </xf>
    <xf numFmtId="2" fontId="16" fillId="0" borderId="0" xfId="0" applyNumberFormat="1" applyFont="1" applyFill="1" applyAlignment="1">
      <alignment horizontal="center" vertical="center"/>
    </xf>
    <xf numFmtId="2" fontId="18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11" fillId="0" borderId="0" xfId="0" applyNumberFormat="1" applyFont="1" applyFill="1" applyAlignment="1">
      <alignment horizontal="center" vertical="center"/>
    </xf>
    <xf numFmtId="2" fontId="19" fillId="0" borderId="0" xfId="0" applyNumberFormat="1" applyFont="1" applyFill="1" applyAlignment="1">
      <alignment horizontal="center" vertical="center"/>
    </xf>
    <xf numFmtId="2" fontId="19" fillId="0" borderId="0" xfId="0" applyNumberFormat="1" applyFont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2" fontId="20" fillId="0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2" fontId="25" fillId="0" borderId="0" xfId="0" applyNumberFormat="1" applyFont="1" applyFill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2" fontId="26" fillId="0" borderId="0" xfId="0" applyNumberFormat="1" applyFont="1" applyFill="1" applyAlignment="1">
      <alignment horizontal="center" vertical="center"/>
    </xf>
    <xf numFmtId="2" fontId="26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164" fontId="11" fillId="0" borderId="0" xfId="0" applyNumberFormat="1" applyFont="1" applyFill="1" applyAlignment="1">
      <alignment vertical="center"/>
    </xf>
    <xf numFmtId="164" fontId="16" fillId="0" borderId="0" xfId="0" applyNumberFormat="1" applyFont="1" applyFill="1" applyAlignment="1">
      <alignment vertical="center"/>
    </xf>
    <xf numFmtId="1" fontId="0" fillId="0" borderId="0" xfId="0" applyNumberFormat="1" applyFont="1" applyFill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0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2" fontId="29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6" fillId="0" borderId="0" xfId="0" applyNumberFormat="1" applyFont="1" applyAlignment="1">
      <alignment horizontal="center" vertical="center"/>
    </xf>
    <xf numFmtId="2" fontId="30" fillId="0" borderId="0" xfId="0" applyNumberFormat="1" applyFont="1" applyFill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5" xfId="0" applyNumberFormat="1" applyFon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2" fontId="20" fillId="0" borderId="3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 vertical="center"/>
    </xf>
    <xf numFmtId="2" fontId="29" fillId="0" borderId="3" xfId="0" applyNumberFormat="1" applyFont="1" applyBorder="1" applyAlignment="1">
      <alignment horizontal="center" vertical="center"/>
    </xf>
    <xf numFmtId="2" fontId="30" fillId="0" borderId="3" xfId="0" applyNumberFormat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2" fontId="19" fillId="0" borderId="0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2" fontId="30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2" fontId="32" fillId="0" borderId="0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9" xfId="0" applyNumberFormat="1" applyFont="1" applyBorder="1" applyAlignment="1">
      <alignment horizontal="center" vertical="center"/>
    </xf>
    <xf numFmtId="2" fontId="0" fillId="0" borderId="9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2" fontId="19" fillId="0" borderId="0" xfId="0" applyNumberFormat="1" applyFont="1" applyBorder="1" applyAlignment="1">
      <alignment horizontal="center"/>
    </xf>
    <xf numFmtId="2" fontId="29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/>
    </xf>
    <xf numFmtId="0" fontId="0" fillId="0" borderId="0" xfId="0" applyBorder="1"/>
    <xf numFmtId="2" fontId="33" fillId="0" borderId="0" xfId="0" applyNumberFormat="1" applyFont="1" applyBorder="1" applyAlignment="1">
      <alignment horizontal="center" vertical="center"/>
    </xf>
    <xf numFmtId="2" fontId="34" fillId="0" borderId="0" xfId="0" applyNumberFormat="1" applyFont="1" applyBorder="1" applyAlignment="1">
      <alignment horizontal="center" vertical="center"/>
    </xf>
    <xf numFmtId="2" fontId="35" fillId="0" borderId="0" xfId="0" applyNumberFormat="1" applyFont="1" applyBorder="1" applyAlignment="1">
      <alignment horizontal="center" vertical="center"/>
    </xf>
    <xf numFmtId="2" fontId="36" fillId="0" borderId="0" xfId="0" applyNumberFormat="1" applyFont="1" applyBorder="1" applyAlignment="1">
      <alignment horizontal="center" vertical="center"/>
    </xf>
    <xf numFmtId="2" fontId="34" fillId="0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Fill="1" applyBorder="1" applyAlignment="1">
      <alignment horizontal="center" vertical="center"/>
    </xf>
    <xf numFmtId="2" fontId="37" fillId="0" borderId="0" xfId="0" applyNumberFormat="1" applyFont="1" applyBorder="1" applyAlignment="1">
      <alignment horizontal="center" vertical="center"/>
    </xf>
    <xf numFmtId="2" fontId="30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Border="1"/>
    <xf numFmtId="0" fontId="29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20" fillId="0" borderId="2" xfId="0" applyNumberFormat="1" applyFont="1" applyFill="1" applyBorder="1" applyAlignment="1">
      <alignment horizontal="center" vertical="center"/>
    </xf>
    <xf numFmtId="2" fontId="20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2" fontId="33" fillId="0" borderId="2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top" wrapText="1"/>
    </xf>
    <xf numFmtId="2" fontId="1" fillId="0" borderId="0" xfId="1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 wrapText="1"/>
    </xf>
    <xf numFmtId="164" fontId="1" fillId="0" borderId="0" xfId="1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7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4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 wrapText="1"/>
    </xf>
    <xf numFmtId="0" fontId="0" fillId="0" borderId="14" xfId="0" applyNumberFormat="1" applyFill="1" applyBorder="1" applyAlignment="1">
      <alignment horizontal="center" vertical="center"/>
    </xf>
    <xf numFmtId="2" fontId="0" fillId="0" borderId="14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2" fontId="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2" fontId="25" fillId="0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2" fontId="19" fillId="0" borderId="7" xfId="0" applyNumberFormat="1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20" fillId="0" borderId="7" xfId="0" applyNumberFormat="1" applyFont="1" applyFill="1" applyBorder="1" applyAlignment="1">
      <alignment horizontal="center" vertical="center"/>
    </xf>
    <xf numFmtId="2" fontId="19" fillId="0" borderId="9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6" xfId="0" applyNumberFormat="1" applyBorder="1" applyAlignment="1">
      <alignment horizontal="center" vertical="center"/>
    </xf>
    <xf numFmtId="0" fontId="41" fillId="0" borderId="17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2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" fontId="0" fillId="0" borderId="22" xfId="0" applyNumberFormat="1" applyFill="1" applyBorder="1" applyAlignment="1">
      <alignment horizontal="center" vertical="center" wrapText="1"/>
    </xf>
    <xf numFmtId="2" fontId="42" fillId="0" borderId="17" xfId="0" applyNumberFormat="1" applyFont="1" applyFill="1" applyBorder="1" applyAlignment="1">
      <alignment horizontal="center" vertical="center" wrapText="1"/>
    </xf>
    <xf numFmtId="0" fontId="43" fillId="0" borderId="0" xfId="0" applyFont="1" applyFill="1" applyAlignment="1">
      <alignment horizontal="center" vertical="center" wrapText="1"/>
    </xf>
    <xf numFmtId="2" fontId="0" fillId="0" borderId="22" xfId="0" applyNumberFormat="1" applyFont="1" applyFill="1" applyBorder="1" applyAlignment="1">
      <alignment horizontal="center" vertical="center"/>
    </xf>
    <xf numFmtId="0" fontId="25" fillId="0" borderId="22" xfId="0" applyNumberFormat="1" applyFont="1" applyFill="1" applyBorder="1" applyAlignment="1">
      <alignment horizontal="center" vertical="center"/>
    </xf>
    <xf numFmtId="2" fontId="25" fillId="0" borderId="22" xfId="0" applyNumberFormat="1" applyFont="1" applyFill="1" applyBorder="1" applyAlignment="1">
      <alignment horizontal="center" vertical="center"/>
    </xf>
    <xf numFmtId="0" fontId="44" fillId="0" borderId="17" xfId="0" applyFont="1" applyFill="1" applyBorder="1" applyAlignment="1">
      <alignment horizontal="center" vertical="center"/>
    </xf>
    <xf numFmtId="2" fontId="9" fillId="0" borderId="22" xfId="0" applyNumberFormat="1" applyFont="1" applyBorder="1" applyAlignment="1">
      <alignment horizontal="center" vertical="center"/>
    </xf>
    <xf numFmtId="2" fontId="0" fillId="0" borderId="26" xfId="0" applyNumberFormat="1" applyFill="1" applyBorder="1" applyAlignment="1">
      <alignment horizontal="center" vertical="center" wrapText="1"/>
    </xf>
    <xf numFmtId="2" fontId="5" fillId="0" borderId="21" xfId="0" applyNumberFormat="1" applyFont="1" applyFill="1" applyBorder="1" applyAlignment="1">
      <alignment horizontal="center" vertical="center" wrapText="1"/>
    </xf>
    <xf numFmtId="0" fontId="0" fillId="0" borderId="21" xfId="0" applyNumberFormat="1" applyFill="1" applyBorder="1" applyAlignment="1">
      <alignment horizontal="center" vertical="center" wrapText="1"/>
    </xf>
    <xf numFmtId="165" fontId="7" fillId="0" borderId="21" xfId="0" applyNumberFormat="1" applyFont="1" applyFill="1" applyBorder="1" applyAlignment="1">
      <alignment horizontal="center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165" fontId="8" fillId="0" borderId="21" xfId="0" applyNumberFormat="1" applyFont="1" applyFill="1" applyBorder="1" applyAlignment="1">
      <alignment horizontal="center" vertical="center" wrapText="1"/>
    </xf>
    <xf numFmtId="165" fontId="17" fillId="0" borderId="27" xfId="36" applyNumberFormat="1" applyFont="1" applyFill="1" applyBorder="1" applyAlignment="1">
      <alignment horizontal="center" vertical="center" wrapText="1"/>
    </xf>
    <xf numFmtId="2" fontId="17" fillId="0" borderId="27" xfId="36" applyNumberFormat="1" applyFont="1" applyFill="1" applyBorder="1" applyAlignment="1">
      <alignment horizontal="center" vertical="center" wrapText="1"/>
    </xf>
    <xf numFmtId="164" fontId="5" fillId="0" borderId="21" xfId="0" applyNumberFormat="1" applyFont="1" applyFill="1" applyBorder="1" applyAlignment="1">
      <alignment horizontal="center" vertical="center" wrapText="1"/>
    </xf>
    <xf numFmtId="165" fontId="5" fillId="0" borderId="21" xfId="0" applyNumberFormat="1" applyFont="1" applyFill="1" applyBorder="1" applyAlignment="1">
      <alignment horizontal="center" vertical="center" wrapText="1"/>
    </xf>
    <xf numFmtId="0" fontId="0" fillId="0" borderId="21" xfId="0" applyNumberForma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/>
    </xf>
    <xf numFmtId="2" fontId="45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 wrapText="1"/>
    </xf>
    <xf numFmtId="166" fontId="4" fillId="0" borderId="0" xfId="0" applyNumberFormat="1" applyFont="1" applyFill="1" applyAlignment="1">
      <alignment horizontal="center" vertical="center"/>
    </xf>
    <xf numFmtId="2" fontId="47" fillId="0" borderId="0" xfId="0" applyNumberFormat="1" applyFont="1" applyAlignment="1">
      <alignment horizontal="center" vertical="center"/>
    </xf>
    <xf numFmtId="2" fontId="47" fillId="0" borderId="28" xfId="0" applyNumberFormat="1" applyFont="1" applyBorder="1" applyAlignment="1">
      <alignment horizontal="center" vertical="center"/>
    </xf>
    <xf numFmtId="2" fontId="47" fillId="0" borderId="22" xfId="0" applyNumberFormat="1" applyFont="1" applyBorder="1" applyAlignment="1">
      <alignment horizontal="center" vertical="center"/>
    </xf>
    <xf numFmtId="2" fontId="10" fillId="0" borderId="22" xfId="0" applyNumberFormat="1" applyFont="1" applyBorder="1" applyAlignment="1">
      <alignment horizontal="center" vertical="center"/>
    </xf>
    <xf numFmtId="2" fontId="0" fillId="0" borderId="22" xfId="0" applyNumberFormat="1" applyFill="1" applyBorder="1" applyAlignment="1">
      <alignment horizontal="center" vertical="center" wrapText="1"/>
    </xf>
    <xf numFmtId="2" fontId="48" fillId="0" borderId="22" xfId="0" applyNumberFormat="1" applyFont="1" applyBorder="1" applyAlignment="1">
      <alignment horizontal="center" vertical="center"/>
    </xf>
    <xf numFmtId="2" fontId="9" fillId="0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0" fontId="0" fillId="0" borderId="22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/>
    </xf>
    <xf numFmtId="164" fontId="9" fillId="0" borderId="22" xfId="0" applyNumberFormat="1" applyFont="1" applyBorder="1" applyAlignment="1">
      <alignment horizontal="center" vertical="center"/>
    </xf>
    <xf numFmtId="0" fontId="47" fillId="0" borderId="28" xfId="0" applyFont="1" applyBorder="1" applyAlignment="1">
      <alignment horizontal="center" vertical="center"/>
    </xf>
    <xf numFmtId="164" fontId="0" fillId="0" borderId="22" xfId="0" applyNumberFormat="1" applyFill="1" applyBorder="1" applyAlignment="1">
      <alignment horizontal="center" vertical="center"/>
    </xf>
    <xf numFmtId="2" fontId="46" fillId="0" borderId="22" xfId="0" applyNumberFormat="1" applyFont="1" applyFill="1" applyBorder="1" applyAlignment="1">
      <alignment horizontal="center" vertical="center"/>
    </xf>
    <xf numFmtId="2" fontId="14" fillId="0" borderId="22" xfId="0" applyNumberFormat="1" applyFont="1" applyBorder="1" applyAlignment="1">
      <alignment horizontal="center" vertical="center"/>
    </xf>
    <xf numFmtId="2" fontId="45" fillId="0" borderId="22" xfId="0" applyNumberFormat="1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2" fontId="0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 wrapText="1"/>
    </xf>
    <xf numFmtId="2" fontId="1" fillId="0" borderId="0" xfId="31" applyNumberFormat="1" applyFont="1" applyFill="1" applyBorder="1" applyAlignment="1">
      <alignment horizontal="center" vertical="center"/>
    </xf>
    <xf numFmtId="0" fontId="0" fillId="0" borderId="0" xfId="0" applyFont="1" applyFill="1"/>
    <xf numFmtId="2" fontId="0" fillId="0" borderId="0" xfId="0" applyNumberFormat="1" applyFont="1" applyFill="1"/>
    <xf numFmtId="2" fontId="0" fillId="0" borderId="0" xfId="0" applyNumberFormat="1" applyFont="1" applyFill="1" applyAlignment="1">
      <alignment horizontal="center"/>
    </xf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2" fontId="0" fillId="5" borderId="0" xfId="0" applyNumberFormat="1" applyFill="1" applyAlignment="1">
      <alignment horizontal="center" vertical="center"/>
    </xf>
    <xf numFmtId="2" fontId="0" fillId="5" borderId="0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2" fontId="0" fillId="6" borderId="22" xfId="0" applyNumberForma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2" fontId="0" fillId="6" borderId="0" xfId="0" applyNumberFormat="1" applyFill="1" applyBorder="1" applyAlignment="1">
      <alignment horizontal="center" vertical="center"/>
    </xf>
    <xf numFmtId="2" fontId="0" fillId="6" borderId="0" xfId="0" applyNumberFormat="1" applyFill="1" applyAlignment="1">
      <alignment horizontal="center" vertical="center"/>
    </xf>
    <xf numFmtId="2" fontId="0" fillId="7" borderId="0" xfId="0" applyNumberFormat="1" applyFill="1" applyBorder="1" applyAlignment="1">
      <alignment horizontal="center" vertical="center"/>
    </xf>
    <xf numFmtId="2" fontId="0" fillId="7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2" fontId="0" fillId="0" borderId="0" xfId="0" applyNumberFormat="1" applyFill="1" applyAlignment="1">
      <alignment vertical="center"/>
    </xf>
    <xf numFmtId="2" fontId="4" fillId="0" borderId="0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Alignment="1">
      <alignment horizontal="center" vertical="center"/>
    </xf>
    <xf numFmtId="1" fontId="0" fillId="5" borderId="0" xfId="0" applyNumberFormat="1" applyFill="1" applyAlignment="1">
      <alignment horizontal="center" vertical="center"/>
    </xf>
    <xf numFmtId="1" fontId="0" fillId="6" borderId="0" xfId="0" applyNumberFormat="1" applyFill="1" applyAlignment="1">
      <alignment horizontal="center" vertical="center"/>
    </xf>
    <xf numFmtId="1" fontId="0" fillId="0" borderId="0" xfId="0" applyNumberFormat="1"/>
    <xf numFmtId="0" fontId="0" fillId="6" borderId="22" xfId="0" applyFill="1" applyBorder="1" applyAlignment="1">
      <alignment horizontal="center" vertical="center"/>
    </xf>
    <xf numFmtId="1" fontId="0" fillId="6" borderId="22" xfId="0" applyNumberFormat="1" applyFill="1" applyBorder="1" applyAlignment="1">
      <alignment horizontal="center" vertical="center"/>
    </xf>
    <xf numFmtId="0" fontId="0" fillId="0" borderId="22" xfId="0" applyBorder="1"/>
    <xf numFmtId="1" fontId="0" fillId="0" borderId="22" xfId="0" applyNumberForma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56" fillId="0" borderId="0" xfId="0" applyFont="1" applyFill="1" applyBorder="1" applyAlignment="1">
      <alignment horizontal="left" vertical="center"/>
    </xf>
    <xf numFmtId="0" fontId="55" fillId="0" borderId="0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0" fillId="0" borderId="10" xfId="0" applyFont="1" applyBorder="1" applyAlignment="1">
      <alignment horizontal="center" vertical="center"/>
    </xf>
    <xf numFmtId="0" fontId="50" fillId="0" borderId="12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20" fillId="0" borderId="0" xfId="0" applyNumberFormat="1" applyFont="1" applyFill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0" fontId="41" fillId="0" borderId="23" xfId="0" applyFont="1" applyFill="1" applyBorder="1" applyAlignment="1">
      <alignment horizontal="center" vertical="center"/>
    </xf>
    <xf numFmtId="0" fontId="41" fillId="0" borderId="24" xfId="0" applyFont="1" applyFill="1" applyBorder="1" applyAlignment="1">
      <alignment horizontal="center" vertical="center"/>
    </xf>
    <xf numFmtId="0" fontId="41" fillId="0" borderId="25" xfId="0" applyFont="1" applyFill="1" applyBorder="1" applyAlignment="1">
      <alignment horizontal="center" vertical="center"/>
    </xf>
    <xf numFmtId="0" fontId="42" fillId="0" borderId="18" xfId="0" applyFont="1" applyFill="1" applyBorder="1" applyAlignment="1">
      <alignment horizontal="center" vertical="center"/>
    </xf>
    <xf numFmtId="0" fontId="42" fillId="0" borderId="19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164" fontId="40" fillId="0" borderId="0" xfId="1" applyNumberFormat="1" applyFont="1" applyFill="1" applyBorder="1" applyAlignment="1">
      <alignment horizontal="center" vertical="center"/>
    </xf>
    <xf numFmtId="164" fontId="40" fillId="0" borderId="2" xfId="1" applyNumberFormat="1" applyFon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1" xfId="0" applyNumberFormat="1" applyFill="1" applyBorder="1" applyAlignment="1">
      <alignment horizontal="center" vertical="center"/>
    </xf>
    <xf numFmtId="2" fontId="0" fillId="0" borderId="12" xfId="0" applyNumberFormat="1" applyFill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0" fontId="55" fillId="0" borderId="0" xfId="0" applyFont="1" applyFill="1" applyAlignment="1">
      <alignment horizontal="left" vertical="center"/>
    </xf>
    <xf numFmtId="0" fontId="41" fillId="0" borderId="18" xfId="0" applyFont="1" applyFill="1" applyBorder="1" applyAlignment="1">
      <alignment horizontal="center" vertical="center"/>
    </xf>
    <xf numFmtId="0" fontId="41" fillId="0" borderId="19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51" fillId="0" borderId="18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52" fillId="0" borderId="23" xfId="0" applyFont="1" applyFill="1" applyBorder="1" applyAlignment="1">
      <alignment horizontal="center" vertical="center"/>
    </xf>
    <xf numFmtId="0" fontId="52" fillId="0" borderId="24" xfId="0" applyFont="1" applyFill="1" applyBorder="1" applyAlignment="1">
      <alignment horizontal="center" vertical="center"/>
    </xf>
    <xf numFmtId="0" fontId="53" fillId="0" borderId="29" xfId="0" applyFont="1" applyFill="1" applyBorder="1" applyAlignment="1">
      <alignment horizontal="center" vertical="center"/>
    </xf>
    <xf numFmtId="0" fontId="53" fillId="0" borderId="30" xfId="0" applyFont="1" applyFill="1" applyBorder="1" applyAlignment="1">
      <alignment horizontal="center" vertical="center"/>
    </xf>
    <xf numFmtId="0" fontId="53" fillId="0" borderId="31" xfId="0" applyFont="1" applyFill="1" applyBorder="1" applyAlignment="1">
      <alignment horizontal="center" vertical="center"/>
    </xf>
    <xf numFmtId="0" fontId="55" fillId="0" borderId="0" xfId="0" applyFont="1" applyAlignment="1">
      <alignment horizontal="left" vertical="center"/>
    </xf>
    <xf numFmtId="0" fontId="10" fillId="0" borderId="0" xfId="0" applyFont="1" applyFill="1" applyAlignment="1">
      <alignment horizontal="center" vertical="center"/>
    </xf>
  </cellXfs>
  <cellStyles count="137">
    <cellStyle name="40% - Colore 3" xfId="31" builtinId="39"/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2" builtinId="8" hidden="1"/>
    <cellStyle name="Collegamento ipertestuale" xfId="34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 visitato" xfId="4" builtinId="9" hidden="1"/>
    <cellStyle name="Collegamento ipertestuale visitato" xfId="6" builtinId="9" hidden="1"/>
    <cellStyle name="Collegamento ipertestuale visitato" xfId="8" builtinId="9" hidden="1"/>
    <cellStyle name="Collegamento ipertestuale visitato" xfId="10" builtinId="9" hidden="1"/>
    <cellStyle name="Collegamento ipertestuale visitato" xfId="12" builtinId="9" hidden="1"/>
    <cellStyle name="Collegamento ipertestuale visitato" xfId="14" builtinId="9" hidden="1"/>
    <cellStyle name="Collegamento ipertestuale visitato" xfId="16" builtinId="9" hidden="1"/>
    <cellStyle name="Collegamento ipertestuale visitato" xfId="18" builtinId="9" hidden="1"/>
    <cellStyle name="Collegamento ipertestuale visitato" xfId="20" builtinId="9" hidden="1"/>
    <cellStyle name="Collegamento ipertestuale visitato" xfId="22" builtinId="9" hidden="1"/>
    <cellStyle name="Collegamento ipertestuale visitato" xfId="24" builtinId="9" hidden="1"/>
    <cellStyle name="Collegamento ipertestuale visitato" xfId="26" builtinId="9" hidden="1"/>
    <cellStyle name="Collegamento ipertestuale visitato" xfId="28" builtinId="9" hidden="1"/>
    <cellStyle name="Collegamento ipertestuale visitato" xfId="30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8" builtinId="9" hidden="1"/>
    <cellStyle name="Collegamento ipertestuale visitato" xfId="40" builtinId="9" hidden="1"/>
    <cellStyle name="Collegamento ipertestuale visitato" xfId="42" builtinId="9" hidden="1"/>
    <cellStyle name="Collegamento ipertestuale visitato" xfId="44" builtinId="9" hidden="1"/>
    <cellStyle name="Collegamento ipertestuale visitato" xfId="46" builtinId="9" hidden="1"/>
    <cellStyle name="Collegamento ipertestuale visitato" xfId="48" builtinId="9" hidden="1"/>
    <cellStyle name="Collegamento ipertestuale visitato" xfId="50" builtinId="9" hidden="1"/>
    <cellStyle name="Collegamento ipertestuale visitato" xfId="52" builtinId="9" hidden="1"/>
    <cellStyle name="Collegamento ipertestuale visitato" xfId="54" builtinId="9" hidden="1"/>
    <cellStyle name="Collegamento ipertestuale visitato" xfId="56" builtinId="9" hidden="1"/>
    <cellStyle name="Collegamento ipertestuale visitato" xfId="58" builtinId="9" hidden="1"/>
    <cellStyle name="Collegamento ipertestuale visitato" xfId="60" builtinId="9" hidden="1"/>
    <cellStyle name="Collegamento ipertestuale visitato" xfId="62" builtinId="9" hidden="1"/>
    <cellStyle name="Collegamento ipertestuale visitato" xfId="64" builtinId="9" hidden="1"/>
    <cellStyle name="Collegamento ipertestuale visitato" xfId="66" builtinId="9" hidden="1"/>
    <cellStyle name="Collegamento ipertestuale visitato" xfId="68" builtinId="9" hidden="1"/>
    <cellStyle name="Collegamento ipertestuale visitato" xfId="70" builtinId="9" hidden="1"/>
    <cellStyle name="Collegamento ipertestuale visitato" xfId="72" builtinId="9" hidden="1"/>
    <cellStyle name="Collegamento ipertestuale visitato" xfId="74" builtinId="9" hidden="1"/>
    <cellStyle name="Collegamento ipertestuale visitato" xfId="76" builtinId="9" hidden="1"/>
    <cellStyle name="Collegamento ipertestuale visitato" xfId="78" builtinId="9" hidden="1"/>
    <cellStyle name="Collegamento ipertestuale visitato" xfId="80" builtinId="9" hidden="1"/>
    <cellStyle name="Collegamento ipertestuale visitato" xfId="82" builtinId="9" hidden="1"/>
    <cellStyle name="Collegamento ipertestuale visitato" xfId="84" builtinId="9" hidden="1"/>
    <cellStyle name="Collegamento ipertestuale visitato" xfId="86" builtinId="9" hidden="1"/>
    <cellStyle name="Collegamento ipertestuale visitato" xfId="88" builtinId="9" hidden="1"/>
    <cellStyle name="Collegamento ipertestuale visitato" xfId="90" builtinId="9" hidden="1"/>
    <cellStyle name="Collegamento ipertestuale visitato" xfId="92" builtinId="9" hidden="1"/>
    <cellStyle name="Collegamento ipertestuale visitato" xfId="94" builtinId="9" hidden="1"/>
    <cellStyle name="Collegamento ipertestuale visitato" xfId="96" builtinId="9" hidden="1"/>
    <cellStyle name="Collegamento ipertestuale visitato" xfId="98" builtinId="9" hidden="1"/>
    <cellStyle name="Collegamento ipertestuale visitato" xfId="100" builtinId="9" hidden="1"/>
    <cellStyle name="Collegamento ipertestuale visitato" xfId="102" builtinId="9" hidden="1"/>
    <cellStyle name="Collegamento ipertestuale visitato" xfId="104" builtinId="9" hidden="1"/>
    <cellStyle name="Collegamento ipertestuale visitato" xfId="106" builtinId="9" hidden="1"/>
    <cellStyle name="Collegamento ipertestuale visitato" xfId="108" builtinId="9" hidden="1"/>
    <cellStyle name="Collegamento ipertestuale visitato" xfId="110" builtinId="9" hidden="1"/>
    <cellStyle name="Collegamento ipertestuale visitato" xfId="112" builtinId="9" hidden="1"/>
    <cellStyle name="Collegamento ipertestuale visitato" xfId="114" builtinId="9" hidden="1"/>
    <cellStyle name="Collegamento ipertestuale visitato" xfId="116" builtinId="9" hidden="1"/>
    <cellStyle name="Collegamento ipertestuale visitato" xfId="118" builtinId="9" hidden="1"/>
    <cellStyle name="Collegamento ipertestuale visitato" xfId="120" builtinId="9" hidden="1"/>
    <cellStyle name="Collegamento ipertestuale visitato" xfId="122" builtinId="9" hidden="1"/>
    <cellStyle name="Collegamento ipertestuale visitato" xfId="124" builtinId="9" hidden="1"/>
    <cellStyle name="Collegamento ipertestuale visitato" xfId="126" builtinId="9" hidden="1"/>
    <cellStyle name="Collegamento ipertestuale visitato" xfId="128" builtinId="9" hidden="1"/>
    <cellStyle name="Collegamento ipertestuale visitato" xfId="130" builtinId="9" hidden="1"/>
    <cellStyle name="Collegamento ipertestuale visitato" xfId="132" builtinId="9" hidden="1"/>
    <cellStyle name="Collegamento ipertestuale visitato" xfId="134" builtinId="9" hidden="1"/>
    <cellStyle name="Collegamento ipertestuale visitato" xfId="136" builtinId="9" hidden="1"/>
    <cellStyle name="Non valido" xfId="1" builtinId="27"/>
    <cellStyle name="Normale" xfId="0" builtinId="0"/>
    <cellStyle name="Nota 2" xfId="2"/>
    <cellStyle name="Nota 3" xfId="36"/>
  </cellStyles>
  <dxfs count="0"/>
  <tableStyles count="0" defaultTableStyle="TableStyleMedium9" defaultPivotStyle="PivotStyleMedium7"/>
  <colors>
    <mruColors>
      <color rgb="FF9411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10.xml.rels><?xml version="1.0" encoding="UTF-8" standalone="yes"?>
<Relationships xmlns="http://schemas.openxmlformats.org/package/2006/relationships"><Relationship Id="rId1" Type="http://schemas.microsoft.com/office/2011/relationships/chartStyle" Target="style10.xml"/><Relationship Id="rId2" Type="http://schemas.microsoft.com/office/2011/relationships/chartColorStyle" Target="colors10.xml"/><Relationship Id="rId3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1" Type="http://schemas.microsoft.com/office/2011/relationships/chartStyle" Target="style11.xml"/><Relationship Id="rId2" Type="http://schemas.microsoft.com/office/2011/relationships/chartColorStyle" Target="colors11.xml"/><Relationship Id="rId3" Type="http://schemas.openxmlformats.org/officeDocument/2006/relationships/themeOverride" Target="../theme/themeOverride6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5.xml"/><Relationship Id="rId2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6.xml"/><Relationship Id="rId2" Type="http://schemas.microsoft.com/office/2011/relationships/chartColorStyle" Target="colors6.xml"/><Relationship Id="rId3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1" Type="http://schemas.microsoft.com/office/2011/relationships/chartStyle" Target="style7.xml"/><Relationship Id="rId2" Type="http://schemas.microsoft.com/office/2011/relationships/chartColorStyle" Target="colors7.xml"/><Relationship Id="rId3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1" Type="http://schemas.microsoft.com/office/2011/relationships/chartStyle" Target="style8.xml"/><Relationship Id="rId2" Type="http://schemas.microsoft.com/office/2011/relationships/chartColorStyle" Target="colors8.xml"/><Relationship Id="rId3" Type="http://schemas.openxmlformats.org/officeDocument/2006/relationships/themeOverride" Target="../theme/themeOverride3.xml"/></Relationships>
</file>

<file path=xl/charts/_rels/chart9.xml.rels><?xml version="1.0" encoding="UTF-8" standalone="yes"?>
<Relationships xmlns="http://schemas.openxmlformats.org/package/2006/relationships"><Relationship Id="rId1" Type="http://schemas.microsoft.com/office/2011/relationships/chartStyle" Target="style9.xml"/><Relationship Id="rId2" Type="http://schemas.microsoft.com/office/2011/relationships/chartColorStyle" Target="colors9.xml"/><Relationship Id="rId3" Type="http://schemas.openxmlformats.org/officeDocument/2006/relationships/themeOverride" Target="../theme/themeOverrid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28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it-IT" sz="2800"/>
              <a:t>K(C)</a:t>
            </a:r>
            <a:r>
              <a:rPr lang="it-IT" sz="2800" baseline="0"/>
              <a:t> CALIBRATION</a:t>
            </a:r>
            <a:r>
              <a:rPr lang="it-IT" sz="2800" b="0" i="0" baseline="0">
                <a:effectLst/>
              </a:rPr>
              <a:t>- Fig.C</a:t>
            </a:r>
            <a:endParaRPr lang="it-IT" sz="28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28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T=25°C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FFC00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36796815232793"/>
                  <c:y val="0.0263511545909301"/>
                </c:manualLayout>
              </c:layout>
              <c:numFmt formatCode="General" sourceLinked="0"/>
              <c:spPr>
                <a:solidFill>
                  <a:srgbClr val="FFC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calibration'!$C$33:$C$36</c:f>
              <c:numCache>
                <c:formatCode>0.00</c:formatCode>
                <c:ptCount val="4"/>
                <c:pt idx="0">
                  <c:v>0.204666974780566</c:v>
                </c:pt>
                <c:pt idx="1">
                  <c:v>0.576454601755871</c:v>
                </c:pt>
                <c:pt idx="2">
                  <c:v>0.626572081495155</c:v>
                </c:pt>
                <c:pt idx="3">
                  <c:v>0.114091634559792</c:v>
                </c:pt>
              </c:numCache>
            </c:numRef>
          </c:xVal>
          <c:yVal>
            <c:numRef>
              <c:f>'k calibration'!$D$33:$D$36</c:f>
              <c:numCache>
                <c:formatCode>0.00</c:formatCode>
                <c:ptCount val="4"/>
                <c:pt idx="0">
                  <c:v>0.0235819418431364</c:v>
                </c:pt>
                <c:pt idx="1">
                  <c:v>0.068873760762533</c:v>
                </c:pt>
                <c:pt idx="2">
                  <c:v>0.109260697937636</c:v>
                </c:pt>
                <c:pt idx="3">
                  <c:v>0.0995576497354272</c:v>
                </c:pt>
              </c:numCache>
            </c:numRef>
          </c:yVal>
          <c:smooth val="0"/>
        </c:ser>
        <c:ser>
          <c:idx val="1"/>
          <c:order val="1"/>
          <c:tx>
            <c:v>T=100°C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55566491688539"/>
                  <c:y val="-0.0105759582155532"/>
                </c:manualLayout>
              </c:layout>
              <c:numFmt formatCode="General" sourceLinked="0"/>
              <c:spPr>
                <a:solidFill>
                  <a:srgbClr val="00B050"/>
                </a:solidFill>
                <a:ln>
                  <a:solidFill>
                    <a:srgbClr val="00B05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calibration'!$H$33:$H$36</c:f>
              <c:numCache>
                <c:formatCode>0.00</c:formatCode>
                <c:ptCount val="4"/>
                <c:pt idx="0">
                  <c:v>0.178676406426197</c:v>
                </c:pt>
                <c:pt idx="1">
                  <c:v>0.576454601755871</c:v>
                </c:pt>
                <c:pt idx="2">
                  <c:v>0.447131991759311</c:v>
                </c:pt>
                <c:pt idx="3">
                  <c:v>0.689893977236987</c:v>
                </c:pt>
              </c:numCache>
            </c:numRef>
          </c:xVal>
          <c:yVal>
            <c:numRef>
              <c:f>'k calibration'!$I$33:$I$36</c:f>
              <c:numCache>
                <c:formatCode>0.00</c:formatCode>
                <c:ptCount val="4"/>
                <c:pt idx="0">
                  <c:v>0.0136950388792319</c:v>
                </c:pt>
                <c:pt idx="1">
                  <c:v>0.0768659597552004</c:v>
                </c:pt>
                <c:pt idx="2">
                  <c:v>0.103171062550023</c:v>
                </c:pt>
                <c:pt idx="3">
                  <c:v>0.09063207240278</c:v>
                </c:pt>
              </c:numCache>
            </c:numRef>
          </c:yVal>
          <c:smooth val="0"/>
        </c:ser>
        <c:ser>
          <c:idx val="2"/>
          <c:order val="2"/>
          <c:tx>
            <c:v>T=200°C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B0F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71284558180227"/>
                  <c:y val="-0.00610396386240553"/>
                </c:manualLayout>
              </c:layout>
              <c:numFmt formatCode="General" sourceLinked="0"/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calibration'!$M$33:$M$35</c:f>
              <c:numCache>
                <c:formatCode>0.00</c:formatCode>
                <c:ptCount val="3"/>
                <c:pt idx="1">
                  <c:v>0.0936221180175441</c:v>
                </c:pt>
                <c:pt idx="2">
                  <c:v>0.328843376454918</c:v>
                </c:pt>
              </c:numCache>
            </c:numRef>
          </c:xVal>
          <c:yVal>
            <c:numRef>
              <c:f>'k calibration'!$N$33:$N$35</c:f>
              <c:numCache>
                <c:formatCode>0.00</c:formatCode>
                <c:ptCount val="3"/>
                <c:pt idx="1">
                  <c:v>0.0562242917223505</c:v>
                </c:pt>
                <c:pt idx="2">
                  <c:v>0.108751827346737</c:v>
                </c:pt>
              </c:numCache>
            </c:numRef>
          </c:yVal>
          <c:smooth val="0"/>
        </c:ser>
        <c:ser>
          <c:idx val="3"/>
          <c:order val="3"/>
          <c:tx>
            <c:v>T=300°C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0684677339879411"/>
                  <c:y val="-0.103145428572427"/>
                </c:manualLayout>
              </c:layout>
              <c:numFmt formatCode="General" sourceLinked="0"/>
              <c:spPr>
                <a:solidFill>
                  <a:srgbClr val="7030A0">
                    <a:alpha val="30000"/>
                  </a:srgbClr>
                </a:solidFill>
                <a:ln>
                  <a:solidFill>
                    <a:srgbClr val="7030A0"/>
                  </a:solidFill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calibration'!$R$33:$R$34</c:f>
              <c:numCache>
                <c:formatCode>0.00</c:formatCode>
                <c:ptCount val="2"/>
                <c:pt idx="0">
                  <c:v>0.15599443568972</c:v>
                </c:pt>
                <c:pt idx="1">
                  <c:v>0.12761058355135</c:v>
                </c:pt>
              </c:numCache>
            </c:numRef>
          </c:xVal>
          <c:yVal>
            <c:numRef>
              <c:f>'k calibration'!$S$33:$S$34</c:f>
              <c:numCache>
                <c:formatCode>0.00</c:formatCode>
                <c:ptCount val="2"/>
                <c:pt idx="0">
                  <c:v>0.0598293132190181</c:v>
                </c:pt>
                <c:pt idx="1">
                  <c:v>0.0114597998140306</c:v>
                </c:pt>
              </c:numCache>
            </c:numRef>
          </c:yVal>
          <c:smooth val="0"/>
        </c:ser>
        <c:ser>
          <c:idx val="4"/>
          <c:order val="4"/>
          <c:tx>
            <c:v>T=400°C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numFmt formatCode="General" sourceLinked="0"/>
              <c:spPr>
                <a:solidFill>
                  <a:srgbClr val="FF0000">
                    <a:alpha val="48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calibration'!$W$33:$W$37</c:f>
              <c:numCache>
                <c:formatCode>0.00</c:formatCode>
                <c:ptCount val="5"/>
                <c:pt idx="0">
                  <c:v>0.369365557094892</c:v>
                </c:pt>
                <c:pt idx="1">
                  <c:v>0.140193055301461</c:v>
                </c:pt>
                <c:pt idx="4">
                  <c:v>0.352544572527042</c:v>
                </c:pt>
              </c:numCache>
            </c:numRef>
          </c:xVal>
          <c:yVal>
            <c:numRef>
              <c:f>'k calibration'!$X$33:$X$37</c:f>
              <c:numCache>
                <c:formatCode>0.00</c:formatCode>
                <c:ptCount val="5"/>
                <c:pt idx="0">
                  <c:v>0.0539963499955535</c:v>
                </c:pt>
                <c:pt idx="1">
                  <c:v>0.00821346228441185</c:v>
                </c:pt>
                <c:pt idx="4">
                  <c:v>0.107964699780909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6277584"/>
        <c:axId val="65494384"/>
      </c:scatterChart>
      <c:valAx>
        <c:axId val="1062775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800"/>
                  <a:t>AreaC/Area bending water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65494384"/>
        <c:crosses val="autoZero"/>
        <c:crossBetween val="midCat"/>
      </c:valAx>
      <c:valAx>
        <c:axId val="65494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2800"/>
                  <a:t>C concentration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6277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T=200°C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</c:v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ED7D31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2'!$BH$9:$BH$20</c:f>
              <c:numCache>
                <c:formatCode>General</c:formatCode>
                <c:ptCount val="12"/>
                <c:pt idx="0" formatCode="0.00">
                  <c:v>1.1</c:v>
                </c:pt>
                <c:pt idx="1">
                  <c:v>3.9</c:v>
                </c:pt>
                <c:pt idx="2">
                  <c:v>4.6</c:v>
                </c:pt>
                <c:pt idx="3" formatCode="0.00">
                  <c:v>4.9</c:v>
                </c:pt>
                <c:pt idx="4" formatCode="0.00">
                  <c:v>5.8</c:v>
                </c:pt>
                <c:pt idx="5" formatCode="0.00">
                  <c:v>6.0</c:v>
                </c:pt>
                <c:pt idx="6" formatCode="0.00">
                  <c:v>6.8</c:v>
                </c:pt>
                <c:pt idx="7">
                  <c:v>7.4</c:v>
                </c:pt>
                <c:pt idx="8">
                  <c:v>8.2</c:v>
                </c:pt>
                <c:pt idx="9">
                  <c:v>9.0</c:v>
                </c:pt>
                <c:pt idx="10">
                  <c:v>10.1</c:v>
                </c:pt>
                <c:pt idx="11">
                  <c:v>10.2</c:v>
                </c:pt>
              </c:numCache>
            </c:numRef>
          </c:xVal>
          <c:yVal>
            <c:numRef>
              <c:f>'table 2'!$BD$9:$BD$20</c:f>
              <c:numCache>
                <c:formatCode>0.00</c:formatCode>
                <c:ptCount val="12"/>
                <c:pt idx="0">
                  <c:v>0.116718524263896</c:v>
                </c:pt>
                <c:pt idx="1">
                  <c:v>7.749137680629754</c:v>
                </c:pt>
                <c:pt idx="2">
                  <c:v>10.45287970573753</c:v>
                </c:pt>
                <c:pt idx="3">
                  <c:v>19.13040055058271</c:v>
                </c:pt>
                <c:pt idx="4">
                  <c:v>2.285724087117847</c:v>
                </c:pt>
                <c:pt idx="5">
                  <c:v>29.10659377032089</c:v>
                </c:pt>
                <c:pt idx="6">
                  <c:v>61.74830560036945</c:v>
                </c:pt>
                <c:pt idx="7" formatCode="General">
                  <c:v>100.0</c:v>
                </c:pt>
                <c:pt idx="8">
                  <c:v>99.99999999999998</c:v>
                </c:pt>
                <c:pt idx="9">
                  <c:v>100.0</c:v>
                </c:pt>
                <c:pt idx="10">
                  <c:v>100.0</c:v>
                </c:pt>
                <c:pt idx="11">
                  <c:v>100.0</c:v>
                </c:pt>
              </c:numCache>
            </c:numRef>
          </c:yVal>
          <c:smooth val="0"/>
        </c:ser>
        <c:ser>
          <c:idx val="1"/>
          <c:order val="1"/>
          <c:tx>
            <c:v>C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plus"/>
            <c:size val="6"/>
            <c:spPr>
              <a:solidFill>
                <a:srgbClr val="FFC000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2'!$BH$9:$BH$20</c:f>
              <c:numCache>
                <c:formatCode>General</c:formatCode>
                <c:ptCount val="12"/>
                <c:pt idx="0" formatCode="0.00">
                  <c:v>1.1</c:v>
                </c:pt>
                <c:pt idx="1">
                  <c:v>3.9</c:v>
                </c:pt>
                <c:pt idx="2">
                  <c:v>4.6</c:v>
                </c:pt>
                <c:pt idx="3" formatCode="0.00">
                  <c:v>4.9</c:v>
                </c:pt>
                <c:pt idx="4" formatCode="0.00">
                  <c:v>5.8</c:v>
                </c:pt>
                <c:pt idx="5" formatCode="0.00">
                  <c:v>6.0</c:v>
                </c:pt>
                <c:pt idx="6" formatCode="0.00">
                  <c:v>6.8</c:v>
                </c:pt>
                <c:pt idx="7">
                  <c:v>7.4</c:v>
                </c:pt>
                <c:pt idx="8">
                  <c:v>8.2</c:v>
                </c:pt>
                <c:pt idx="9">
                  <c:v>9.0</c:v>
                </c:pt>
                <c:pt idx="10">
                  <c:v>10.1</c:v>
                </c:pt>
                <c:pt idx="11">
                  <c:v>10.2</c:v>
                </c:pt>
              </c:numCache>
            </c:numRef>
          </c:xVal>
          <c:yVal>
            <c:numRef>
              <c:f>'table 2'!$BE$9:$BE$20</c:f>
              <c:numCache>
                <c:formatCode>0.00</c:formatCode>
                <c:ptCount val="12"/>
                <c:pt idx="0">
                  <c:v>21.3284156796494</c:v>
                </c:pt>
                <c:pt idx="1">
                  <c:v>25.11938132550339</c:v>
                </c:pt>
                <c:pt idx="2">
                  <c:v>0.0</c:v>
                </c:pt>
                <c:pt idx="3">
                  <c:v>0.0</c:v>
                </c:pt>
                <c:pt idx="4">
                  <c:v>22.15891897679176</c:v>
                </c:pt>
                <c:pt idx="5">
                  <c:v>18.69990766146739</c:v>
                </c:pt>
                <c:pt idx="6">
                  <c:v>38.31180170066762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4"/>
          <c:order val="2"/>
          <c:tx>
            <c:v>D</c:v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70AD47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2'!$BH$9:$BH$20</c:f>
              <c:numCache>
                <c:formatCode>General</c:formatCode>
                <c:ptCount val="12"/>
                <c:pt idx="0" formatCode="0.00">
                  <c:v>1.1</c:v>
                </c:pt>
                <c:pt idx="1">
                  <c:v>3.9</c:v>
                </c:pt>
                <c:pt idx="2">
                  <c:v>4.6</c:v>
                </c:pt>
                <c:pt idx="3" formatCode="0.00">
                  <c:v>4.9</c:v>
                </c:pt>
                <c:pt idx="4" formatCode="0.00">
                  <c:v>5.8</c:v>
                </c:pt>
                <c:pt idx="5" formatCode="0.00">
                  <c:v>6.0</c:v>
                </c:pt>
                <c:pt idx="6" formatCode="0.00">
                  <c:v>6.8</c:v>
                </c:pt>
                <c:pt idx="7">
                  <c:v>7.4</c:v>
                </c:pt>
                <c:pt idx="8">
                  <c:v>8.2</c:v>
                </c:pt>
                <c:pt idx="9">
                  <c:v>9.0</c:v>
                </c:pt>
                <c:pt idx="10">
                  <c:v>10.1</c:v>
                </c:pt>
                <c:pt idx="11">
                  <c:v>10.2</c:v>
                </c:pt>
              </c:numCache>
            </c:numRef>
          </c:xVal>
          <c:yVal>
            <c:numRef>
              <c:f>'table 2'!$BF$9:$BF$20</c:f>
              <c:numCache>
                <c:formatCode>0.00</c:formatCode>
                <c:ptCount val="12"/>
                <c:pt idx="0">
                  <c:v>36.00432871938238</c:v>
                </c:pt>
                <c:pt idx="1">
                  <c:v>67.11882172505341</c:v>
                </c:pt>
                <c:pt idx="2">
                  <c:v>17.5974096844084</c:v>
                </c:pt>
                <c:pt idx="3">
                  <c:v>6.326239604941191</c:v>
                </c:pt>
                <c:pt idx="4">
                  <c:v>17.82964873495208</c:v>
                </c:pt>
                <c:pt idx="5">
                  <c:v>3.125789139286297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2"/>
          <c:order val="3"/>
          <c:tx>
            <c:v>E</c:v>
          </c:tx>
          <c:spPr>
            <a:ln w="38100" cap="rnd">
              <a:solidFill>
                <a:srgbClr val="0070C0"/>
              </a:solidFill>
              <a:round/>
            </a:ln>
            <a:effectLst/>
          </c:spPr>
          <c:marker>
            <c:symbol val="x"/>
            <c:size val="5"/>
            <c:spPr>
              <a:solidFill>
                <a:srgbClr val="4472C4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2'!$BH$9:$BH$20</c:f>
              <c:numCache>
                <c:formatCode>General</c:formatCode>
                <c:ptCount val="12"/>
                <c:pt idx="0" formatCode="0.00">
                  <c:v>1.1</c:v>
                </c:pt>
                <c:pt idx="1">
                  <c:v>3.9</c:v>
                </c:pt>
                <c:pt idx="2">
                  <c:v>4.6</c:v>
                </c:pt>
                <c:pt idx="3" formatCode="0.00">
                  <c:v>4.9</c:v>
                </c:pt>
                <c:pt idx="4" formatCode="0.00">
                  <c:v>5.8</c:v>
                </c:pt>
                <c:pt idx="5" formatCode="0.00">
                  <c:v>6.0</c:v>
                </c:pt>
                <c:pt idx="6" formatCode="0.00">
                  <c:v>6.8</c:v>
                </c:pt>
                <c:pt idx="7">
                  <c:v>7.4</c:v>
                </c:pt>
                <c:pt idx="8">
                  <c:v>8.2</c:v>
                </c:pt>
                <c:pt idx="9">
                  <c:v>9.0</c:v>
                </c:pt>
                <c:pt idx="10">
                  <c:v>10.1</c:v>
                </c:pt>
                <c:pt idx="11">
                  <c:v>10.2</c:v>
                </c:pt>
              </c:numCache>
            </c:numRef>
          </c:xVal>
          <c:yVal>
            <c:numRef>
              <c:f>'table 2'!$BG$9:$BG$20</c:f>
              <c:numCache>
                <c:formatCode>0.00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71.94971059008563</c:v>
                </c:pt>
                <c:pt idx="3">
                  <c:v>74.52729607352541</c:v>
                </c:pt>
                <c:pt idx="4">
                  <c:v>57.72570820113831</c:v>
                </c:pt>
                <c:pt idx="5">
                  <c:v>49.06770942892543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4286608"/>
        <c:axId val="134294784"/>
      </c:scatterChart>
      <c:valAx>
        <c:axId val="134286608"/>
        <c:scaling>
          <c:orientation val="minMax"/>
          <c:max val="12.0"/>
          <c:min val="1.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pH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294784"/>
        <c:crosses val="autoZero"/>
        <c:crossBetween val="midCat"/>
      </c:valAx>
      <c:valAx>
        <c:axId val="134294784"/>
        <c:scaling>
          <c:orientation val="minMax"/>
          <c:max val="110.0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W-species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34286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T=300°C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</c:v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ED7D31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2'!$BO$10:$BO$20</c:f>
              <c:numCache>
                <c:formatCode>0.00</c:formatCode>
                <c:ptCount val="11"/>
                <c:pt idx="0">
                  <c:v>4.5</c:v>
                </c:pt>
                <c:pt idx="1">
                  <c:v>4.6</c:v>
                </c:pt>
                <c:pt idx="2">
                  <c:v>4.7</c:v>
                </c:pt>
                <c:pt idx="3">
                  <c:v>5.5</c:v>
                </c:pt>
                <c:pt idx="4">
                  <c:v>5.8</c:v>
                </c:pt>
                <c:pt idx="5">
                  <c:v>6.0</c:v>
                </c:pt>
                <c:pt idx="6">
                  <c:v>8.5</c:v>
                </c:pt>
                <c:pt idx="7">
                  <c:v>8.9</c:v>
                </c:pt>
                <c:pt idx="8">
                  <c:v>9.5</c:v>
                </c:pt>
                <c:pt idx="9">
                  <c:v>9.9</c:v>
                </c:pt>
                <c:pt idx="10">
                  <c:v>9.9</c:v>
                </c:pt>
              </c:numCache>
            </c:numRef>
          </c:xVal>
          <c:yVal>
            <c:numRef>
              <c:f>'table 2'!$BK$10:$BK$20</c:f>
              <c:numCache>
                <c:formatCode>0.00</c:formatCode>
                <c:ptCount val="11"/>
                <c:pt idx="0">
                  <c:v>0.0</c:v>
                </c:pt>
                <c:pt idx="1">
                  <c:v>1.613856962413428</c:v>
                </c:pt>
                <c:pt idx="2">
                  <c:v>2.1408309641555</c:v>
                </c:pt>
                <c:pt idx="3">
                  <c:v>12.60920653642782</c:v>
                </c:pt>
                <c:pt idx="4">
                  <c:v>29.28902194519954</c:v>
                </c:pt>
                <c:pt idx="5">
                  <c:v>85.85186617162006</c:v>
                </c:pt>
                <c:pt idx="6">
                  <c:v>99.95956263570938</c:v>
                </c:pt>
                <c:pt idx="7">
                  <c:v>100.0</c:v>
                </c:pt>
                <c:pt idx="8">
                  <c:v>100.0</c:v>
                </c:pt>
                <c:pt idx="9">
                  <c:v>100.0</c:v>
                </c:pt>
                <c:pt idx="10">
                  <c:v>100.0</c:v>
                </c:pt>
              </c:numCache>
            </c:numRef>
          </c:yVal>
          <c:smooth val="0"/>
        </c:ser>
        <c:ser>
          <c:idx val="1"/>
          <c:order val="1"/>
          <c:tx>
            <c:v>C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plus"/>
            <c:size val="6"/>
            <c:spPr>
              <a:solidFill>
                <a:srgbClr val="FFC000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2'!$BO$10:$BO$20</c:f>
              <c:numCache>
                <c:formatCode>0.00</c:formatCode>
                <c:ptCount val="11"/>
                <c:pt idx="0">
                  <c:v>4.5</c:v>
                </c:pt>
                <c:pt idx="1">
                  <c:v>4.6</c:v>
                </c:pt>
                <c:pt idx="2">
                  <c:v>4.7</c:v>
                </c:pt>
                <c:pt idx="3">
                  <c:v>5.5</c:v>
                </c:pt>
                <c:pt idx="4">
                  <c:v>5.8</c:v>
                </c:pt>
                <c:pt idx="5">
                  <c:v>6.0</c:v>
                </c:pt>
                <c:pt idx="6">
                  <c:v>8.5</c:v>
                </c:pt>
                <c:pt idx="7">
                  <c:v>8.9</c:v>
                </c:pt>
                <c:pt idx="8">
                  <c:v>9.5</c:v>
                </c:pt>
                <c:pt idx="9">
                  <c:v>9.9</c:v>
                </c:pt>
                <c:pt idx="10">
                  <c:v>9.9</c:v>
                </c:pt>
              </c:numCache>
            </c:numRef>
          </c:xVal>
          <c:yVal>
            <c:numRef>
              <c:f>'table 2'!$BL$10:$BL$20</c:f>
              <c:numCache>
                <c:formatCode>0.00</c:formatCode>
                <c:ptCount val="11"/>
                <c:pt idx="0">
                  <c:v>0.0</c:v>
                </c:pt>
                <c:pt idx="1">
                  <c:v>5.447358076615201</c:v>
                </c:pt>
                <c:pt idx="2">
                  <c:v>0.0</c:v>
                </c:pt>
                <c:pt idx="3">
                  <c:v>21.77772192678689</c:v>
                </c:pt>
                <c:pt idx="4">
                  <c:v>0.0</c:v>
                </c:pt>
                <c:pt idx="5">
                  <c:v>14.20824112941701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</c:numCache>
            </c:numRef>
          </c:yVal>
          <c:smooth val="0"/>
        </c:ser>
        <c:ser>
          <c:idx val="4"/>
          <c:order val="2"/>
          <c:tx>
            <c:v>D</c:v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70AD47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2'!$BO$10:$BO$20</c:f>
              <c:numCache>
                <c:formatCode>0.00</c:formatCode>
                <c:ptCount val="11"/>
                <c:pt idx="0">
                  <c:v>4.5</c:v>
                </c:pt>
                <c:pt idx="1">
                  <c:v>4.6</c:v>
                </c:pt>
                <c:pt idx="2">
                  <c:v>4.7</c:v>
                </c:pt>
                <c:pt idx="3">
                  <c:v>5.5</c:v>
                </c:pt>
                <c:pt idx="4">
                  <c:v>5.8</c:v>
                </c:pt>
                <c:pt idx="5">
                  <c:v>6.0</c:v>
                </c:pt>
                <c:pt idx="6">
                  <c:v>8.5</c:v>
                </c:pt>
                <c:pt idx="7">
                  <c:v>8.9</c:v>
                </c:pt>
                <c:pt idx="8">
                  <c:v>9.5</c:v>
                </c:pt>
                <c:pt idx="9">
                  <c:v>9.9</c:v>
                </c:pt>
                <c:pt idx="10">
                  <c:v>9.9</c:v>
                </c:pt>
              </c:numCache>
            </c:numRef>
          </c:xVal>
          <c:yVal>
            <c:numRef>
              <c:f>'table 2'!$BM$10:$BM$20</c:f>
              <c:numCache>
                <c:formatCode>0.00</c:formatCode>
                <c:ptCount val="11"/>
                <c:pt idx="0">
                  <c:v>0.740637572779729</c:v>
                </c:pt>
                <c:pt idx="1">
                  <c:v>7.930619799243852</c:v>
                </c:pt>
                <c:pt idx="2">
                  <c:v>17.18986065945248</c:v>
                </c:pt>
                <c:pt idx="3">
                  <c:v>6.762194221893686</c:v>
                </c:pt>
                <c:pt idx="4">
                  <c:v>11.79883457152279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</c:numCache>
            </c:numRef>
          </c:yVal>
          <c:smooth val="0"/>
        </c:ser>
        <c:ser>
          <c:idx val="2"/>
          <c:order val="3"/>
          <c:tx>
            <c:v>E</c:v>
          </c:tx>
          <c:spPr>
            <a:ln w="38100" cap="rnd">
              <a:solidFill>
                <a:srgbClr val="0070C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4472C4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2'!$BO$10:$BO$20</c:f>
              <c:numCache>
                <c:formatCode>0.00</c:formatCode>
                <c:ptCount val="11"/>
                <c:pt idx="0">
                  <c:v>4.5</c:v>
                </c:pt>
                <c:pt idx="1">
                  <c:v>4.6</c:v>
                </c:pt>
                <c:pt idx="2">
                  <c:v>4.7</c:v>
                </c:pt>
                <c:pt idx="3">
                  <c:v>5.5</c:v>
                </c:pt>
                <c:pt idx="4">
                  <c:v>5.8</c:v>
                </c:pt>
                <c:pt idx="5">
                  <c:v>6.0</c:v>
                </c:pt>
                <c:pt idx="6">
                  <c:v>8.5</c:v>
                </c:pt>
                <c:pt idx="7">
                  <c:v>8.9</c:v>
                </c:pt>
                <c:pt idx="8">
                  <c:v>9.5</c:v>
                </c:pt>
                <c:pt idx="9">
                  <c:v>9.9</c:v>
                </c:pt>
                <c:pt idx="10">
                  <c:v>9.9</c:v>
                </c:pt>
              </c:numCache>
            </c:numRef>
          </c:xVal>
          <c:yVal>
            <c:numRef>
              <c:f>'table 2'!$BN$10:$BN$20</c:f>
              <c:numCache>
                <c:formatCode>0.00</c:formatCode>
                <c:ptCount val="11"/>
                <c:pt idx="0">
                  <c:v>99.25936242722027</c:v>
                </c:pt>
                <c:pt idx="1">
                  <c:v>84.99210114620861</c:v>
                </c:pt>
                <c:pt idx="2">
                  <c:v>80.65664910757853</c:v>
                </c:pt>
                <c:pt idx="3">
                  <c:v>58.85087731489162</c:v>
                </c:pt>
                <c:pt idx="4">
                  <c:v>58.91214346350923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127056"/>
        <c:axId val="87849904"/>
      </c:scatterChart>
      <c:valAx>
        <c:axId val="102127056"/>
        <c:scaling>
          <c:orientation val="minMax"/>
          <c:max val="11.0"/>
          <c:min val="4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pH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87849904"/>
        <c:crosses val="autoZero"/>
        <c:crossBetween val="midCat"/>
      </c:valAx>
      <c:valAx>
        <c:axId val="87849904"/>
        <c:scaling>
          <c:orientation val="minMax"/>
          <c:max val="110.0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W-species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127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K</c:v>
          </c:tx>
          <c:spPr>
            <a:ln w="25400" cap="rnd">
              <a:solidFill>
                <a:schemeClr val="tx1">
                  <a:lumMod val="95000"/>
                  <a:lumOff val="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'k calibration'!$AL$32:$AL$36</c:f>
              <c:numCache>
                <c:formatCode>General</c:formatCode>
                <c:ptCount val="5"/>
                <c:pt idx="0">
                  <c:v>25.0</c:v>
                </c:pt>
                <c:pt idx="1">
                  <c:v>100.0</c:v>
                </c:pt>
                <c:pt idx="2">
                  <c:v>200.0</c:v>
                </c:pt>
                <c:pt idx="3">
                  <c:v>300.0</c:v>
                </c:pt>
                <c:pt idx="4">
                  <c:v>400.0</c:v>
                </c:pt>
              </c:numCache>
            </c:numRef>
          </c:xVal>
          <c:yVal>
            <c:numRef>
              <c:f>'k calibration'!$AM$32:$AM$36</c:f>
              <c:numCache>
                <c:formatCode>General</c:formatCode>
                <c:ptCount val="5"/>
                <c:pt idx="0">
                  <c:v>0.16</c:v>
                </c:pt>
                <c:pt idx="1">
                  <c:v>0.15</c:v>
                </c:pt>
                <c:pt idx="2" formatCode="0.00">
                  <c:v>0.3509</c:v>
                </c:pt>
                <c:pt idx="3">
                  <c:v>0.27</c:v>
                </c:pt>
                <c:pt idx="4">
                  <c:v>0.21</c:v>
                </c:pt>
              </c:numCache>
            </c:numRef>
          </c:yVal>
          <c:smooth val="0"/>
        </c:ser>
        <c:ser>
          <c:idx val="1"/>
          <c:order val="1"/>
          <c:tx>
            <c:v>K with oulayer</c:v>
          </c:tx>
          <c:spPr>
            <a:ln w="19050" cap="rnd">
              <a:solidFill>
                <a:srgbClr val="EA61F4"/>
              </a:solidFill>
              <a:round/>
            </a:ln>
            <a:effectLst/>
          </c:spPr>
          <c:marker>
            <c:symbol val="none"/>
          </c:marker>
          <c:xVal>
            <c:numRef>
              <c:f>'k calibration'!$AL$32:$AL$36</c:f>
              <c:numCache>
                <c:formatCode>General</c:formatCode>
                <c:ptCount val="5"/>
                <c:pt idx="0">
                  <c:v>25.0</c:v>
                </c:pt>
                <c:pt idx="1">
                  <c:v>100.0</c:v>
                </c:pt>
                <c:pt idx="2">
                  <c:v>200.0</c:v>
                </c:pt>
                <c:pt idx="3">
                  <c:v>300.0</c:v>
                </c:pt>
                <c:pt idx="4">
                  <c:v>400.0</c:v>
                </c:pt>
              </c:numCache>
            </c:numRef>
          </c:xVal>
          <c:yVal>
            <c:numRef>
              <c:f>'k calibration'!$AO$40:$AO$44</c:f>
              <c:numCache>
                <c:formatCode>General</c:formatCode>
                <c:ptCount val="5"/>
              </c:numCache>
            </c:numRef>
          </c:yVal>
          <c:smooth val="0"/>
        </c:ser>
        <c:ser>
          <c:idx val="2"/>
          <c:order val="2"/>
          <c:tx>
            <c:v>K all data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19050" cap="rnd">
                <a:solidFill>
                  <a:srgbClr val="FFFF00"/>
                </a:solidFill>
                <a:round/>
              </a:ln>
              <a:effectLst/>
            </c:spPr>
          </c:dPt>
          <c:dPt>
            <c:idx val="2"/>
            <c:marker>
              <c:symbol val="none"/>
            </c:marker>
            <c:bubble3D val="0"/>
            <c:spPr>
              <a:ln w="19050" cap="rnd">
                <a:solidFill>
                  <a:srgbClr val="FFFF00"/>
                </a:solidFill>
                <a:round/>
              </a:ln>
              <a:effectLst/>
            </c:spPr>
          </c:dPt>
          <c:dPt>
            <c:idx val="3"/>
            <c:marker>
              <c:symbol val="none"/>
            </c:marker>
            <c:bubble3D val="0"/>
            <c:spPr>
              <a:ln w="19050" cap="rnd">
                <a:solidFill>
                  <a:srgbClr val="FFFF00"/>
                </a:solidFill>
                <a:round/>
              </a:ln>
              <a:effectLst/>
            </c:spPr>
          </c:dPt>
          <c:dPt>
            <c:idx val="4"/>
            <c:marker>
              <c:symbol val="none"/>
            </c:marker>
            <c:bubble3D val="0"/>
            <c:spPr>
              <a:ln w="19050" cap="rnd">
                <a:solidFill>
                  <a:srgbClr val="FFFF00"/>
                </a:solidFill>
                <a:round/>
              </a:ln>
              <a:effectLst/>
            </c:spPr>
          </c:dPt>
          <c:xVal>
            <c:numRef>
              <c:f>'k calibration'!$AM$50:$AM$54</c:f>
              <c:numCache>
                <c:formatCode>General</c:formatCode>
                <c:ptCount val="5"/>
              </c:numCache>
            </c:numRef>
          </c:xVal>
          <c:yVal>
            <c:numRef>
              <c:f>'k calibration'!$AN$50:$AN$54</c:f>
              <c:numCache>
                <c:formatCode>General</c:formatCode>
                <c:ptCount val="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627712"/>
        <c:axId val="90720304"/>
      </c:scatterChart>
      <c:valAx>
        <c:axId val="90627712"/>
        <c:scaling>
          <c:orientation val="minMax"/>
          <c:max val="450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400"/>
                  <a:t>Temperature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720304"/>
        <c:crosses val="autoZero"/>
        <c:crossBetween val="midCat"/>
      </c:valAx>
      <c:valAx>
        <c:axId val="9072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600"/>
                  <a:t>K</a:t>
                </a:r>
                <a:r>
                  <a:rPr lang="it-IT" sz="1600" baseline="0"/>
                  <a:t> (C)</a:t>
                </a:r>
                <a:endParaRPr lang="it-IT" sz="16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06277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2800"/>
              <a:t>K (B) CALIBRATION- Fig.</a:t>
            </a:r>
            <a:r>
              <a:rPr lang="it-IT" sz="2800" baseline="0"/>
              <a:t> B</a:t>
            </a:r>
            <a:endParaRPr lang="it-IT" sz="2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T=25°C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FFC00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91897856517935"/>
                  <c:y val="-0.0135695538057743"/>
                </c:manualLayout>
              </c:layout>
              <c:numFmt formatCode="General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calibration'!$C$5:$C$8</c:f>
              <c:numCache>
                <c:formatCode>0.00</c:formatCode>
                <c:ptCount val="4"/>
                <c:pt idx="0">
                  <c:v>0.569513232807669</c:v>
                </c:pt>
                <c:pt idx="1">
                  <c:v>0.043899117543632</c:v>
                </c:pt>
                <c:pt idx="2">
                  <c:v>0.274669707604492</c:v>
                </c:pt>
                <c:pt idx="3">
                  <c:v>1.669564067368894</c:v>
                </c:pt>
              </c:numCache>
            </c:numRef>
          </c:xVal>
          <c:yVal>
            <c:numRef>
              <c:f>'k calibration'!$D$5:$D$8</c:f>
              <c:numCache>
                <c:formatCode>0.00</c:formatCode>
                <c:ptCount val="4"/>
                <c:pt idx="0">
                  <c:v>0.102243760762533</c:v>
                </c:pt>
                <c:pt idx="1">
                  <c:v>0.0100144915233683</c:v>
                </c:pt>
                <c:pt idx="2">
                  <c:v>0.0505732943658897</c:v>
                </c:pt>
                <c:pt idx="3">
                  <c:v>0.209190697937636</c:v>
                </c:pt>
              </c:numCache>
            </c:numRef>
          </c:yVal>
          <c:smooth val="0"/>
        </c:ser>
        <c:ser>
          <c:idx val="1"/>
          <c:order val="1"/>
          <c:tx>
            <c:v>T=100°C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0768659230096238"/>
                  <c:y val="-0.0859565470982794"/>
                </c:manualLayout>
              </c:layout>
              <c:numFmt formatCode="General" sourceLinked="0"/>
              <c:spPr>
                <a:solidFill>
                  <a:srgbClr val="00B05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calibration'!$H$5:$H$8</c:f>
              <c:numCache>
                <c:formatCode>0.00</c:formatCode>
                <c:ptCount val="4"/>
                <c:pt idx="0">
                  <c:v>0.679063008001893</c:v>
                </c:pt>
                <c:pt idx="1">
                  <c:v>0.0492371247826851</c:v>
                </c:pt>
                <c:pt idx="2">
                  <c:v>0.291471903236675</c:v>
                </c:pt>
                <c:pt idx="3">
                  <c:v>1.122276922079486</c:v>
                </c:pt>
              </c:numCache>
            </c:numRef>
          </c:xVal>
          <c:yVal>
            <c:numRef>
              <c:f>'k calibration'!$I$5:$I$8</c:f>
              <c:numCache>
                <c:formatCode>0.00</c:formatCode>
                <c:ptCount val="4"/>
                <c:pt idx="0">
                  <c:v>0.0982459597552003</c:v>
                </c:pt>
                <c:pt idx="1">
                  <c:v>0.00970466194530005</c:v>
                </c:pt>
                <c:pt idx="2">
                  <c:v>0.0486223957701729</c:v>
                </c:pt>
                <c:pt idx="3">
                  <c:v>0.201191053657038</c:v>
                </c:pt>
              </c:numCache>
            </c:numRef>
          </c:yVal>
          <c:smooth val="0"/>
        </c:ser>
        <c:ser>
          <c:idx val="2"/>
          <c:order val="2"/>
          <c:tx>
            <c:v>T=200°C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00B0F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numFmt formatCode="General" sourceLinked="0"/>
              <c:spPr>
                <a:solidFill>
                  <a:srgbClr val="00B0F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calibration'!$M$5:$M$8</c:f>
              <c:numCache>
                <c:formatCode>0.00</c:formatCode>
                <c:ptCount val="4"/>
                <c:pt idx="0">
                  <c:v>0.677297504886865</c:v>
                </c:pt>
                <c:pt idx="1">
                  <c:v>0.0493252379643417</c:v>
                </c:pt>
                <c:pt idx="2">
                  <c:v>0.231029543095501</c:v>
                </c:pt>
                <c:pt idx="3">
                  <c:v>1.30683420412428</c:v>
                </c:pt>
              </c:numCache>
            </c:numRef>
          </c:xVal>
          <c:yVal>
            <c:numRef>
              <c:f>'k calibration'!$N$5:$N$8</c:f>
              <c:numCache>
                <c:formatCode>0.00</c:formatCode>
                <c:ptCount val="4"/>
                <c:pt idx="0">
                  <c:v>0.0894507975390685</c:v>
                </c:pt>
                <c:pt idx="1">
                  <c:v>0.00869521719094856</c:v>
                </c:pt>
                <c:pt idx="2">
                  <c:v>0.0440702990468337</c:v>
                </c:pt>
                <c:pt idx="3">
                  <c:v>0.183991818453752</c:v>
                </c:pt>
              </c:numCache>
            </c:numRef>
          </c:yVal>
          <c:smooth val="0"/>
        </c:ser>
        <c:ser>
          <c:idx val="3"/>
          <c:order val="3"/>
          <c:tx>
            <c:v>T=300°C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7030A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numFmt formatCode="General" sourceLinked="0"/>
              <c:spPr>
                <a:solidFill>
                  <a:srgbClr val="7030A0">
                    <a:alpha val="31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calibration'!$R$5:$R$8</c:f>
              <c:numCache>
                <c:formatCode>0.00</c:formatCode>
                <c:ptCount val="4"/>
                <c:pt idx="0">
                  <c:v>1.857732305672813</c:v>
                </c:pt>
                <c:pt idx="1">
                  <c:v>0.0926520540757726</c:v>
                </c:pt>
                <c:pt idx="2">
                  <c:v>0.566365343094697</c:v>
                </c:pt>
                <c:pt idx="3">
                  <c:v>5.209143163727358</c:v>
                </c:pt>
              </c:numCache>
            </c:numRef>
          </c:xVal>
          <c:yVal>
            <c:numRef>
              <c:f>'k calibration'!$S$5:$S$8</c:f>
              <c:numCache>
                <c:formatCode>0.00</c:formatCode>
                <c:ptCount val="4"/>
                <c:pt idx="0">
                  <c:v>0.0755584390385875</c:v>
                </c:pt>
                <c:pt idx="1">
                  <c:v>0.00736594835601044</c:v>
                </c:pt>
                <c:pt idx="2">
                  <c:v>0.0368669811549562</c:v>
                </c:pt>
                <c:pt idx="3">
                  <c:v>0.158392956755839</c:v>
                </c:pt>
              </c:numCache>
            </c:numRef>
          </c:yVal>
          <c:smooth val="0"/>
        </c:ser>
        <c:ser>
          <c:idx val="4"/>
          <c:order val="4"/>
          <c:tx>
            <c:v>T=400°C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205061898512686"/>
                  <c:y val="0.0280548264800233"/>
                </c:manualLayout>
              </c:layout>
              <c:numFmt formatCode="General" sourceLinked="0"/>
              <c:spPr>
                <a:solidFill>
                  <a:srgbClr val="FF0000">
                    <a:alpha val="28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calibration'!$W$5:$W$7</c:f>
              <c:numCache>
                <c:formatCode>0.00</c:formatCode>
                <c:ptCount val="3"/>
                <c:pt idx="0">
                  <c:v>2.0</c:v>
                </c:pt>
                <c:pt idx="2">
                  <c:v>0.600355485623828</c:v>
                </c:pt>
              </c:numCache>
            </c:numRef>
          </c:xVal>
          <c:yVal>
            <c:numRef>
              <c:f>'k calibration'!$X$5:$X$7</c:f>
              <c:numCache>
                <c:formatCode>0.00</c:formatCode>
                <c:ptCount val="3"/>
                <c:pt idx="0">
                  <c:v>0.0517715230449581</c:v>
                </c:pt>
                <c:pt idx="2">
                  <c:v>0.0218100458392957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245488"/>
        <c:axId val="91311696"/>
      </c:scatterChart>
      <c:valAx>
        <c:axId val="101245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800"/>
                  <a:t>Area B/ Area bending Water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311696"/>
        <c:crosses val="autoZero"/>
        <c:crossBetween val="midCat"/>
      </c:valAx>
      <c:valAx>
        <c:axId val="9131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3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3200"/>
                  <a:t>B</a:t>
                </a:r>
                <a:r>
                  <a:rPr lang="it-IT" sz="3200" baseline="0"/>
                  <a:t> concentration</a:t>
                </a:r>
                <a:endParaRPr lang="it-IT" sz="32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3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124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'k calibration'!$AL$4:$AL$8</c:f>
              <c:numCache>
                <c:formatCode>General</c:formatCode>
                <c:ptCount val="5"/>
                <c:pt idx="0">
                  <c:v>25.0</c:v>
                </c:pt>
                <c:pt idx="1">
                  <c:v>100.0</c:v>
                </c:pt>
                <c:pt idx="2">
                  <c:v>200.0</c:v>
                </c:pt>
                <c:pt idx="3">
                  <c:v>300.0</c:v>
                </c:pt>
                <c:pt idx="4">
                  <c:v>400.0</c:v>
                </c:pt>
              </c:numCache>
            </c:numRef>
          </c:xVal>
          <c:yVal>
            <c:numRef>
              <c:f>'k calibration'!$AM$4:$AM$8</c:f>
              <c:numCache>
                <c:formatCode>General</c:formatCode>
                <c:ptCount val="5"/>
                <c:pt idx="0">
                  <c:v>0.13</c:v>
                </c:pt>
                <c:pt idx="1">
                  <c:v>0.17</c:v>
                </c:pt>
                <c:pt idx="2">
                  <c:v>0.14</c:v>
                </c:pt>
                <c:pt idx="3">
                  <c:v>0.03</c:v>
                </c:pt>
                <c:pt idx="4">
                  <c:v>0.03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'k calibration'!$AL$4:$AL$8</c:f>
              <c:numCache>
                <c:formatCode>General</c:formatCode>
                <c:ptCount val="5"/>
                <c:pt idx="0">
                  <c:v>25.0</c:v>
                </c:pt>
                <c:pt idx="1">
                  <c:v>100.0</c:v>
                </c:pt>
                <c:pt idx="2">
                  <c:v>200.0</c:v>
                </c:pt>
                <c:pt idx="3">
                  <c:v>300.0</c:v>
                </c:pt>
                <c:pt idx="4">
                  <c:v>400.0</c:v>
                </c:pt>
              </c:numCache>
            </c:numRef>
          </c:xVal>
          <c:yVal>
            <c:numRef>
              <c:f>'k calibration'!$AO$11:$AO$15</c:f>
              <c:numCache>
                <c:formatCode>General</c:formatCode>
                <c:ptCount val="5"/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616352"/>
        <c:axId val="91445904"/>
      </c:scatterChart>
      <c:valAx>
        <c:axId val="11661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600"/>
                  <a:t>Temperature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445904"/>
        <c:crosses val="autoZero"/>
        <c:crossBetween val="midCat"/>
      </c:valAx>
      <c:valAx>
        <c:axId val="9144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2000"/>
                  <a:t>K (B)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6616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2800"/>
              <a:t>K(D) CALIBRATION-</a:t>
            </a:r>
            <a:r>
              <a:rPr lang="it-IT" sz="2800" baseline="0"/>
              <a:t> Fig. D</a:t>
            </a:r>
            <a:endParaRPr lang="it-IT" sz="28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25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chemeClr val="accent4"/>
              </a:solidFill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chemeClr val="accent4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37871274792376"/>
                  <c:y val="-0.057750828971856"/>
                </c:manualLayout>
              </c:layout>
              <c:numFmt formatCode="General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calibration'!$C$62:$C$69</c:f>
              <c:numCache>
                <c:formatCode>0.00</c:formatCode>
                <c:ptCount val="8"/>
                <c:pt idx="0">
                  <c:v>0.313146626137401</c:v>
                </c:pt>
                <c:pt idx="1">
                  <c:v>0.328640542677401</c:v>
                </c:pt>
                <c:pt idx="3">
                  <c:v>0.266223270236756</c:v>
                </c:pt>
                <c:pt idx="5">
                  <c:v>0.309161901748072</c:v>
                </c:pt>
                <c:pt idx="6">
                  <c:v>0.390259351752142</c:v>
                </c:pt>
              </c:numCache>
            </c:numRef>
          </c:xVal>
          <c:yVal>
            <c:numRef>
              <c:f>'k calibration'!$D$62:$D$69</c:f>
              <c:numCache>
                <c:formatCode>0.00</c:formatCode>
                <c:ptCount val="8"/>
                <c:pt idx="0">
                  <c:v>0.0320715145276769</c:v>
                </c:pt>
                <c:pt idx="1">
                  <c:v>0.0376414471869961</c:v>
                </c:pt>
                <c:pt idx="3">
                  <c:v>0.0186599656920196</c:v>
                </c:pt>
                <c:pt idx="5">
                  <c:v>0.0348927547233877</c:v>
                </c:pt>
                <c:pt idx="6">
                  <c:v>0.0331202619910149</c:v>
                </c:pt>
              </c:numCache>
            </c:numRef>
          </c:yVal>
          <c:smooth val="0"/>
        </c:ser>
        <c:ser>
          <c:idx val="1"/>
          <c:order val="1"/>
          <c:tx>
            <c:v>100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rgbClr val="00B05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0907389799615658"/>
                  <c:y val="-0.045950108880828"/>
                </c:manualLayout>
              </c:layout>
              <c:numFmt formatCode="General" sourceLinked="0"/>
              <c:spPr>
                <a:solidFill>
                  <a:srgbClr val="00B050">
                    <a:alpha val="58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calibration'!$H$62:$H$68</c:f>
              <c:numCache>
                <c:formatCode>0.00</c:formatCode>
                <c:ptCount val="7"/>
                <c:pt idx="0">
                  <c:v>0.171413614475206</c:v>
                </c:pt>
                <c:pt idx="1">
                  <c:v>0.314337697879537</c:v>
                </c:pt>
                <c:pt idx="2">
                  <c:v>0.0504558636502565</c:v>
                </c:pt>
                <c:pt idx="3">
                  <c:v>0.254182754223062</c:v>
                </c:pt>
              </c:numCache>
            </c:numRef>
          </c:xVal>
          <c:yVal>
            <c:numRef>
              <c:f>'k calibration'!$I$62:$I$68</c:f>
              <c:numCache>
                <c:formatCode>0.00</c:formatCode>
                <c:ptCount val="7"/>
                <c:pt idx="0">
                  <c:v>0.0379041744845665</c:v>
                </c:pt>
                <c:pt idx="1">
                  <c:v>0.0484241408142261</c:v>
                </c:pt>
                <c:pt idx="2">
                  <c:v>0.0153542081549069</c:v>
                </c:pt>
                <c:pt idx="3">
                  <c:v>0.0487727266599304</c:v>
                </c:pt>
              </c:numCache>
            </c:numRef>
          </c:yVal>
          <c:smooth val="0"/>
        </c:ser>
        <c:ser>
          <c:idx val="2"/>
          <c:order val="2"/>
          <c:tx>
            <c:v>200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rgbClr val="00B0F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30694682800285"/>
                  <c:y val="-0.0120119370621802"/>
                </c:manualLayout>
              </c:layout>
              <c:numFmt formatCode="General" sourceLinked="0"/>
              <c:spPr>
                <a:solidFill>
                  <a:srgbClr val="00B0F0">
                    <a:alpha val="58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calibration'!$M$62:$M$63</c:f>
              <c:numCache>
                <c:formatCode>General</c:formatCode>
                <c:ptCount val="2"/>
                <c:pt idx="0" formatCode="0.00">
                  <c:v>0.0513</c:v>
                </c:pt>
                <c:pt idx="1">
                  <c:v>0.2168</c:v>
                </c:pt>
              </c:numCache>
            </c:numRef>
          </c:xVal>
          <c:yVal>
            <c:numRef>
              <c:f>'k calibration'!$N$62:$N$63</c:f>
              <c:numCache>
                <c:formatCode>0.00</c:formatCode>
                <c:ptCount val="2"/>
                <c:pt idx="0">
                  <c:v>0.01</c:v>
                </c:pt>
                <c:pt idx="1">
                  <c:v>0.00893216</c:v>
                </c:pt>
              </c:numCache>
            </c:numRef>
          </c:yVal>
          <c:smooth val="0"/>
        </c:ser>
        <c:ser>
          <c:idx val="3"/>
          <c:order val="3"/>
          <c:tx>
            <c:v>300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rgbClr val="7030A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11738372029137"/>
                  <c:y val="0.0173647283373883"/>
                </c:manualLayout>
              </c:layout>
              <c:numFmt formatCode="General" sourceLinked="0"/>
              <c:spPr>
                <a:solidFill>
                  <a:srgbClr val="7030A0">
                    <a:alpha val="41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calibration'!$R$62:$R$63</c:f>
              <c:numCache>
                <c:formatCode>0.00</c:formatCode>
                <c:ptCount val="2"/>
                <c:pt idx="0">
                  <c:v>0.0500167590554847</c:v>
                </c:pt>
                <c:pt idx="1">
                  <c:v>0.430858067237741</c:v>
                </c:pt>
              </c:numCache>
            </c:numRef>
          </c:xVal>
          <c:yVal>
            <c:numRef>
              <c:f>'k calibration'!$S$62:$S$63</c:f>
              <c:numCache>
                <c:formatCode>0.00</c:formatCode>
                <c:ptCount val="2"/>
                <c:pt idx="0">
                  <c:v>0.0202696965114795</c:v>
                </c:pt>
                <c:pt idx="1">
                  <c:v>0.0324367368637252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303728"/>
        <c:axId val="102312112"/>
      </c:scatterChart>
      <c:valAx>
        <c:axId val="102303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1800"/>
                  <a:t>Area</a:t>
                </a:r>
                <a:r>
                  <a:rPr lang="it-IT" sz="1800" baseline="0"/>
                  <a:t> D/ Area bending water</a:t>
                </a:r>
                <a:endParaRPr lang="it-IT" sz="1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312112"/>
        <c:crosses val="autoZero"/>
        <c:crossBetween val="midCat"/>
        <c:majorUnit val="0.5"/>
      </c:valAx>
      <c:valAx>
        <c:axId val="10231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 sz="2800"/>
                  <a:t>D concentration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303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'k calibration'!$AL$61:$AL$65</c:f>
              <c:numCache>
                <c:formatCode>General</c:formatCode>
                <c:ptCount val="5"/>
                <c:pt idx="0">
                  <c:v>25.0</c:v>
                </c:pt>
                <c:pt idx="1">
                  <c:v>100.0</c:v>
                </c:pt>
                <c:pt idx="2">
                  <c:v>200.0</c:v>
                </c:pt>
                <c:pt idx="3">
                  <c:v>300.0</c:v>
                </c:pt>
                <c:pt idx="4">
                  <c:v>400.0</c:v>
                </c:pt>
              </c:numCache>
            </c:numRef>
          </c:xVal>
          <c:yVal>
            <c:numRef>
              <c:f>'k calibration'!#REF!</c:f>
              <c:numCache>
                <c:formatCode>General</c:formatCode>
                <c:ptCount val="1"/>
                <c:pt idx="0">
                  <c:v>1.0</c:v>
                </c:pt>
              </c:numCache>
            </c:numRef>
          </c:yVal>
          <c:smooth val="0"/>
        </c:ser>
        <c:ser>
          <c:idx val="1"/>
          <c:order val="1"/>
          <c:spPr>
            <a:ln w="19050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xVal>
            <c:numRef>
              <c:f>'k calibration'!$AL$61:$AL$65</c:f>
              <c:numCache>
                <c:formatCode>General</c:formatCode>
                <c:ptCount val="5"/>
                <c:pt idx="0">
                  <c:v>25.0</c:v>
                </c:pt>
                <c:pt idx="1">
                  <c:v>100.0</c:v>
                </c:pt>
                <c:pt idx="2">
                  <c:v>200.0</c:v>
                </c:pt>
                <c:pt idx="3">
                  <c:v>300.0</c:v>
                </c:pt>
                <c:pt idx="4">
                  <c:v>400.0</c:v>
                </c:pt>
              </c:numCache>
            </c:numRef>
          </c:xVal>
          <c:yVal>
            <c:numRef>
              <c:f>'k calibration'!$AM$61:$AM$64</c:f>
              <c:numCache>
                <c:formatCode>General</c:formatCode>
                <c:ptCount val="4"/>
                <c:pt idx="0">
                  <c:v>0.0974</c:v>
                </c:pt>
                <c:pt idx="1">
                  <c:v>0.1786</c:v>
                </c:pt>
                <c:pt idx="2">
                  <c:v>0.0494</c:v>
                </c:pt>
                <c:pt idx="3">
                  <c:v>0.0797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49200"/>
        <c:axId val="102057760"/>
      </c:scatterChart>
      <c:valAx>
        <c:axId val="102049200"/>
        <c:scaling>
          <c:orientation val="minMax"/>
          <c:max val="350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Temperature (°C)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057760"/>
        <c:crosses val="autoZero"/>
        <c:crossBetween val="midCat"/>
      </c:valAx>
      <c:valAx>
        <c:axId val="102057760"/>
        <c:scaling>
          <c:orientation val="minMax"/>
          <c:max val="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K(D)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0492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K (E)</a:t>
            </a:r>
            <a:r>
              <a:rPr lang="it-IT" baseline="0"/>
              <a:t> CALIBRATION</a:t>
            </a:r>
            <a:endParaRPr lang="it-IT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2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00B0F0"/>
              </a:solidFill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rgbClr val="00B0F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0271247648576344"/>
                  <c:y val="-0.0385833690576979"/>
                </c:manualLayout>
              </c:layout>
              <c:numFmt formatCode="General" sourceLinked="0"/>
              <c:spPr>
                <a:solidFill>
                  <a:srgbClr val="00B0F0">
                    <a:alpha val="59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calibration'!$M$154:$M$157</c:f>
              <c:numCache>
                <c:formatCode>0.00</c:formatCode>
                <c:ptCount val="4"/>
                <c:pt idx="0">
                  <c:v>0.154766604811101</c:v>
                </c:pt>
                <c:pt idx="1">
                  <c:v>2.002793633854675</c:v>
                </c:pt>
                <c:pt idx="2">
                  <c:v>0.715886396970834</c:v>
                </c:pt>
                <c:pt idx="3">
                  <c:v>0.479089439639216</c:v>
                </c:pt>
              </c:numCache>
            </c:numRef>
          </c:xVal>
          <c:yVal>
            <c:numRef>
              <c:f>'k calibration'!$N$154:$N$157</c:f>
              <c:numCache>
                <c:formatCode>0.00</c:formatCode>
                <c:ptCount val="4"/>
                <c:pt idx="0">
                  <c:v>0.041742307639943</c:v>
                </c:pt>
                <c:pt idx="1">
                  <c:v>0.0315940741711736</c:v>
                </c:pt>
                <c:pt idx="2">
                  <c:v>0.0676539354898502</c:v>
                </c:pt>
                <c:pt idx="3">
                  <c:v>0.0217901517655572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200</c:v>
                </c15:tx>
              </c15:filteredSeriesTitle>
            </c:ext>
          </c:extLst>
        </c:ser>
        <c:ser>
          <c:idx val="3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7030A0"/>
              </a:solidFill>
              <a:ln w="9525">
                <a:noFill/>
              </a:ln>
              <a:effectLst/>
            </c:spPr>
          </c:marker>
          <c:trendline>
            <c:spPr>
              <a:ln w="25400" cap="rnd">
                <a:solidFill>
                  <a:srgbClr val="7030A0"/>
                </a:solidFill>
                <a:prstDash val="dash"/>
              </a:ln>
              <a:effectLst/>
            </c:spPr>
            <c:trendlineType val="linear"/>
            <c:intercept val="0.0"/>
            <c:dispRSqr val="0"/>
            <c:dispEq val="1"/>
            <c:trendlineLbl>
              <c:layout>
                <c:manualLayout>
                  <c:x val="0.0889928236701987"/>
                  <c:y val="-0.0434862090342533"/>
                </c:manualLayout>
              </c:layout>
              <c:numFmt formatCode="General" sourceLinked="0"/>
              <c:spPr>
                <a:solidFill>
                  <a:srgbClr val="7030A0">
                    <a:alpha val="52000"/>
                  </a:srgb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4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it-IT"/>
                </a:p>
              </c:txPr>
            </c:trendlineLbl>
          </c:trendline>
          <c:xVal>
            <c:numRef>
              <c:f>'k calibration'!$R$154:$R$159</c:f>
              <c:numCache>
                <c:formatCode>0.00</c:formatCode>
                <c:ptCount val="6"/>
                <c:pt idx="0">
                  <c:v>0.334060047203707</c:v>
                </c:pt>
                <c:pt idx="1">
                  <c:v>0.134279913249462</c:v>
                </c:pt>
                <c:pt idx="2">
                  <c:v>0.919813945858527</c:v>
                </c:pt>
                <c:pt idx="3">
                  <c:v>1.415284558372935</c:v>
                </c:pt>
                <c:pt idx="4">
                  <c:v>1.041357009659051</c:v>
                </c:pt>
                <c:pt idx="5">
                  <c:v>0.541707387076573</c:v>
                </c:pt>
              </c:numCache>
            </c:numRef>
          </c:xVal>
          <c:yVal>
            <c:numRef>
              <c:f>'k calibration'!$S$154:$S$159</c:f>
              <c:numCache>
                <c:formatCode>0.00</c:formatCode>
                <c:ptCount val="6"/>
                <c:pt idx="0">
                  <c:v>0.0454352501063684</c:v>
                </c:pt>
                <c:pt idx="1">
                  <c:v>0.0346070902628548</c:v>
                </c:pt>
                <c:pt idx="2">
                  <c:v>0.0300296366348204</c:v>
                </c:pt>
                <c:pt idx="3">
                  <c:v>0.0290115626761685</c:v>
                </c:pt>
                <c:pt idx="4">
                  <c:v>0.0466126900524967</c:v>
                </c:pt>
                <c:pt idx="5">
                  <c:v>0.0594305245513297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filteredSeriesTitle>
                <c15:tx>
                  <c:v>300</c:v>
                </c15:tx>
              </c15:filteredSeries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083360"/>
        <c:axId val="102091872"/>
      </c:scatterChart>
      <c:valAx>
        <c:axId val="1020833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Area E / Area bending water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091872"/>
        <c:crosses val="autoZero"/>
        <c:crossBetween val="midCat"/>
      </c:valAx>
      <c:valAx>
        <c:axId val="102091872"/>
        <c:scaling>
          <c:orientation val="minMax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E concentration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08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T=25°C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</c:v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ED7D31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2'!$AT$9:$AT$20</c:f>
              <c:numCache>
                <c:formatCode>0.00</c:formatCode>
                <c:ptCount val="12"/>
                <c:pt idx="0">
                  <c:v>0.15</c:v>
                </c:pt>
                <c:pt idx="1">
                  <c:v>1.1</c:v>
                </c:pt>
                <c:pt idx="2">
                  <c:v>3.4</c:v>
                </c:pt>
                <c:pt idx="3">
                  <c:v>3.8</c:v>
                </c:pt>
                <c:pt idx="4">
                  <c:v>5.6</c:v>
                </c:pt>
                <c:pt idx="5">
                  <c:v>6.5</c:v>
                </c:pt>
                <c:pt idx="6">
                  <c:v>6.87</c:v>
                </c:pt>
                <c:pt idx="7">
                  <c:v>7.12</c:v>
                </c:pt>
                <c:pt idx="8" formatCode="General">
                  <c:v>7.5</c:v>
                </c:pt>
                <c:pt idx="9">
                  <c:v>7.9</c:v>
                </c:pt>
                <c:pt idx="10" formatCode="General">
                  <c:v>10.58</c:v>
                </c:pt>
                <c:pt idx="11">
                  <c:v>11.76</c:v>
                </c:pt>
              </c:numCache>
            </c:numRef>
          </c:xVal>
          <c:yVal>
            <c:numRef>
              <c:f>'table 2'!$AP$9:$AP$20</c:f>
              <c:numCache>
                <c:formatCode>0.00</c:formatCode>
                <c:ptCount val="12"/>
                <c:pt idx="0">
                  <c:v>9.691627282144489</c:v>
                </c:pt>
                <c:pt idx="1">
                  <c:v>9.110817808870721</c:v>
                </c:pt>
                <c:pt idx="2">
                  <c:v>6.458154161667201</c:v>
                </c:pt>
                <c:pt idx="3">
                  <c:v>11.4919540035273</c:v>
                </c:pt>
                <c:pt idx="4">
                  <c:v>12.90372667034446</c:v>
                </c:pt>
                <c:pt idx="5">
                  <c:v>37.35031226057324</c:v>
                </c:pt>
                <c:pt idx="6">
                  <c:v>18.13512562409681</c:v>
                </c:pt>
                <c:pt idx="7">
                  <c:v>5.839482487919553</c:v>
                </c:pt>
                <c:pt idx="8">
                  <c:v>79.99503875232513</c:v>
                </c:pt>
                <c:pt idx="9">
                  <c:v>99.99999999999998</c:v>
                </c:pt>
                <c:pt idx="10">
                  <c:v>100.0</c:v>
                </c:pt>
                <c:pt idx="11">
                  <c:v>100.0</c:v>
                </c:pt>
              </c:numCache>
            </c:numRef>
          </c:yVal>
          <c:smooth val="0"/>
        </c:ser>
        <c:ser>
          <c:idx val="1"/>
          <c:order val="1"/>
          <c:tx>
            <c:v>C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plus"/>
            <c:size val="6"/>
            <c:spPr>
              <a:solidFill>
                <a:srgbClr val="FFC000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2'!$AT$9:$AT$20</c:f>
              <c:numCache>
                <c:formatCode>0.00</c:formatCode>
                <c:ptCount val="12"/>
                <c:pt idx="0">
                  <c:v>0.15</c:v>
                </c:pt>
                <c:pt idx="1">
                  <c:v>1.1</c:v>
                </c:pt>
                <c:pt idx="2">
                  <c:v>3.4</c:v>
                </c:pt>
                <c:pt idx="3">
                  <c:v>3.8</c:v>
                </c:pt>
                <c:pt idx="4">
                  <c:v>5.6</c:v>
                </c:pt>
                <c:pt idx="5">
                  <c:v>6.5</c:v>
                </c:pt>
                <c:pt idx="6">
                  <c:v>6.87</c:v>
                </c:pt>
                <c:pt idx="7">
                  <c:v>7.12</c:v>
                </c:pt>
                <c:pt idx="8" formatCode="General">
                  <c:v>7.5</c:v>
                </c:pt>
                <c:pt idx="9">
                  <c:v>7.9</c:v>
                </c:pt>
                <c:pt idx="10" formatCode="General">
                  <c:v>10.58</c:v>
                </c:pt>
                <c:pt idx="11">
                  <c:v>11.76</c:v>
                </c:pt>
              </c:numCache>
            </c:numRef>
          </c:xVal>
          <c:yVal>
            <c:numRef>
              <c:f>'table 2'!$AQ$9:$AQ$20</c:f>
              <c:numCache>
                <c:formatCode>0.00</c:formatCode>
                <c:ptCount val="12"/>
                <c:pt idx="0">
                  <c:v>40.96909561066639</c:v>
                </c:pt>
                <c:pt idx="1">
                  <c:v>43.72120478409162</c:v>
                </c:pt>
                <c:pt idx="2">
                  <c:v>26.84157744148743</c:v>
                </c:pt>
                <c:pt idx="3">
                  <c:v>46.44440541091096</c:v>
                </c:pt>
                <c:pt idx="4">
                  <c:v>41.41163158455411</c:v>
                </c:pt>
                <c:pt idx="5">
                  <c:v>27.84956225142174</c:v>
                </c:pt>
                <c:pt idx="6">
                  <c:v>81.8648743759032</c:v>
                </c:pt>
                <c:pt idx="7">
                  <c:v>94.16051751208043</c:v>
                </c:pt>
                <c:pt idx="8">
                  <c:v>19.96452388338429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ser>
          <c:idx val="4"/>
          <c:order val="2"/>
          <c:tx>
            <c:v>D</c:v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70AD47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2'!$AT$9:$AT$20</c:f>
              <c:numCache>
                <c:formatCode>0.00</c:formatCode>
                <c:ptCount val="12"/>
                <c:pt idx="0">
                  <c:v>0.15</c:v>
                </c:pt>
                <c:pt idx="1">
                  <c:v>1.1</c:v>
                </c:pt>
                <c:pt idx="2">
                  <c:v>3.4</c:v>
                </c:pt>
                <c:pt idx="3">
                  <c:v>3.8</c:v>
                </c:pt>
                <c:pt idx="4">
                  <c:v>5.6</c:v>
                </c:pt>
                <c:pt idx="5">
                  <c:v>6.5</c:v>
                </c:pt>
                <c:pt idx="6">
                  <c:v>6.87</c:v>
                </c:pt>
                <c:pt idx="7">
                  <c:v>7.12</c:v>
                </c:pt>
                <c:pt idx="8" formatCode="General">
                  <c:v>7.5</c:v>
                </c:pt>
                <c:pt idx="9">
                  <c:v>7.9</c:v>
                </c:pt>
                <c:pt idx="10" formatCode="General">
                  <c:v>10.58</c:v>
                </c:pt>
                <c:pt idx="11">
                  <c:v>11.76</c:v>
                </c:pt>
              </c:numCache>
            </c:numRef>
          </c:xVal>
          <c:yVal>
            <c:numRef>
              <c:f>'table 2'!$AR$9:$AR$20</c:f>
              <c:numCache>
                <c:formatCode>0.00</c:formatCode>
                <c:ptCount val="12"/>
                <c:pt idx="0">
                  <c:v>49.30040882622995</c:v>
                </c:pt>
                <c:pt idx="1">
                  <c:v>47.16797740703767</c:v>
                </c:pt>
                <c:pt idx="2">
                  <c:v>66.68760913968572</c:v>
                </c:pt>
                <c:pt idx="3">
                  <c:v>42.06358291846722</c:v>
                </c:pt>
                <c:pt idx="4">
                  <c:v>45.66857797415072</c:v>
                </c:pt>
                <c:pt idx="5">
                  <c:v>34.86023275783237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769088"/>
        <c:axId val="102142816"/>
      </c:scatterChart>
      <c:valAx>
        <c:axId val="113769088"/>
        <c:scaling>
          <c:orientation val="minMax"/>
          <c:max val="14.0"/>
          <c:min val="0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pH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02142816"/>
        <c:crosses val="autoZero"/>
        <c:crossBetween val="midCat"/>
      </c:valAx>
      <c:valAx>
        <c:axId val="102142816"/>
        <c:scaling>
          <c:orientation val="minMax"/>
          <c:max val="110.0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W-species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3769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8542236601089"/>
          <c:y val="0.363678712848755"/>
          <c:w val="0.0814984095531105"/>
          <c:h val="0.36275818123890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T=100°C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</c:v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ED7D31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2'!$BA$9:$BA$20</c:f>
              <c:numCache>
                <c:formatCode>0.00</c:formatCode>
                <c:ptCount val="12"/>
                <c:pt idx="0">
                  <c:v>0.15</c:v>
                </c:pt>
                <c:pt idx="1">
                  <c:v>1.1</c:v>
                </c:pt>
                <c:pt idx="2" formatCode="General">
                  <c:v>3.4</c:v>
                </c:pt>
                <c:pt idx="3" formatCode="General">
                  <c:v>3.8</c:v>
                </c:pt>
                <c:pt idx="4">
                  <c:v>5.0</c:v>
                </c:pt>
                <c:pt idx="5">
                  <c:v>5.9</c:v>
                </c:pt>
                <c:pt idx="6">
                  <c:v>6.5</c:v>
                </c:pt>
                <c:pt idx="7">
                  <c:v>6.87</c:v>
                </c:pt>
                <c:pt idx="8" formatCode="General">
                  <c:v>7.5</c:v>
                </c:pt>
                <c:pt idx="9" formatCode="General">
                  <c:v>7.7</c:v>
                </c:pt>
                <c:pt idx="10" formatCode="General">
                  <c:v>10.0</c:v>
                </c:pt>
                <c:pt idx="11" formatCode="General">
                  <c:v>10.7</c:v>
                </c:pt>
              </c:numCache>
            </c:numRef>
          </c:xVal>
          <c:yVal>
            <c:numRef>
              <c:f>'table 2'!$AW$9:$AW$20</c:f>
              <c:numCache>
                <c:formatCode>0.00</c:formatCode>
                <c:ptCount val="12"/>
                <c:pt idx="0">
                  <c:v>11.77299098520526</c:v>
                </c:pt>
                <c:pt idx="1">
                  <c:v>5.302017235297217</c:v>
                </c:pt>
                <c:pt idx="2">
                  <c:v>7.529162349009498</c:v>
                </c:pt>
                <c:pt idx="3">
                  <c:v>8.208016273211125</c:v>
                </c:pt>
                <c:pt idx="4">
                  <c:v>13.95492829500575</c:v>
                </c:pt>
                <c:pt idx="5">
                  <c:v>14.70047537897915</c:v>
                </c:pt>
                <c:pt idx="6">
                  <c:v>38.74935730643284</c:v>
                </c:pt>
                <c:pt idx="7">
                  <c:v>24.68017604888236</c:v>
                </c:pt>
                <c:pt idx="8">
                  <c:v>86.06805058287959</c:v>
                </c:pt>
                <c:pt idx="9">
                  <c:v>100.0</c:v>
                </c:pt>
                <c:pt idx="10">
                  <c:v>100.0</c:v>
                </c:pt>
                <c:pt idx="11">
                  <c:v>100.0</c:v>
                </c:pt>
              </c:numCache>
            </c:numRef>
          </c:yVal>
          <c:smooth val="0"/>
          <c:extLst/>
        </c:ser>
        <c:ser>
          <c:idx val="1"/>
          <c:order val="1"/>
          <c:tx>
            <c:v>C</c:v>
          </c:tx>
          <c:spPr>
            <a:ln w="38100" cap="rnd">
              <a:solidFill>
                <a:srgbClr val="FFC000"/>
              </a:solidFill>
              <a:round/>
            </a:ln>
            <a:effectLst/>
          </c:spPr>
          <c:marker>
            <c:symbol val="plus"/>
            <c:size val="6"/>
            <c:spPr>
              <a:solidFill>
                <a:srgbClr val="FFC000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2'!$BA$9:$BA$20</c:f>
              <c:numCache>
                <c:formatCode>0.00</c:formatCode>
                <c:ptCount val="12"/>
                <c:pt idx="0">
                  <c:v>0.15</c:v>
                </c:pt>
                <c:pt idx="1">
                  <c:v>1.1</c:v>
                </c:pt>
                <c:pt idx="2" formatCode="General">
                  <c:v>3.4</c:v>
                </c:pt>
                <c:pt idx="3" formatCode="General">
                  <c:v>3.8</c:v>
                </c:pt>
                <c:pt idx="4">
                  <c:v>5.0</c:v>
                </c:pt>
                <c:pt idx="5">
                  <c:v>5.9</c:v>
                </c:pt>
                <c:pt idx="6">
                  <c:v>6.5</c:v>
                </c:pt>
                <c:pt idx="7">
                  <c:v>6.87</c:v>
                </c:pt>
                <c:pt idx="8" formatCode="General">
                  <c:v>7.5</c:v>
                </c:pt>
                <c:pt idx="9" formatCode="General">
                  <c:v>7.7</c:v>
                </c:pt>
                <c:pt idx="10" formatCode="General">
                  <c:v>10.0</c:v>
                </c:pt>
                <c:pt idx="11" formatCode="General">
                  <c:v>10.7</c:v>
                </c:pt>
              </c:numCache>
            </c:numRef>
          </c:xVal>
          <c:yVal>
            <c:numRef>
              <c:f>'table 2'!$AX$9:$AX$20</c:f>
              <c:numCache>
                <c:formatCode>0.00</c:formatCode>
                <c:ptCount val="12"/>
                <c:pt idx="0">
                  <c:v>41.27426312380836</c:v>
                </c:pt>
                <c:pt idx="1">
                  <c:v>48.22928547982184</c:v>
                </c:pt>
                <c:pt idx="2">
                  <c:v>18.6207691584253</c:v>
                </c:pt>
                <c:pt idx="3">
                  <c:v>21.80233588637648</c:v>
                </c:pt>
                <c:pt idx="4">
                  <c:v>37.91741367077507</c:v>
                </c:pt>
                <c:pt idx="5">
                  <c:v>85.29952462102085</c:v>
                </c:pt>
                <c:pt idx="6">
                  <c:v>27.50670936521937</c:v>
                </c:pt>
                <c:pt idx="7">
                  <c:v>75.31982395111764</c:v>
                </c:pt>
                <c:pt idx="8">
                  <c:v>13.8915120528298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  <c:extLst/>
        </c:ser>
        <c:ser>
          <c:idx val="4"/>
          <c:order val="2"/>
          <c:tx>
            <c:v>D</c:v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x"/>
            <c:size val="6"/>
            <c:spPr>
              <a:solidFill>
                <a:srgbClr val="70AD47">
                  <a:lumMod val="75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'table 2'!$BA$9:$BA$20</c:f>
              <c:numCache>
                <c:formatCode>0.00</c:formatCode>
                <c:ptCount val="12"/>
                <c:pt idx="0">
                  <c:v>0.15</c:v>
                </c:pt>
                <c:pt idx="1">
                  <c:v>1.1</c:v>
                </c:pt>
                <c:pt idx="2" formatCode="General">
                  <c:v>3.4</c:v>
                </c:pt>
                <c:pt idx="3" formatCode="General">
                  <c:v>3.8</c:v>
                </c:pt>
                <c:pt idx="4">
                  <c:v>5.0</c:v>
                </c:pt>
                <c:pt idx="5">
                  <c:v>5.9</c:v>
                </c:pt>
                <c:pt idx="6">
                  <c:v>6.5</c:v>
                </c:pt>
                <c:pt idx="7">
                  <c:v>6.87</c:v>
                </c:pt>
                <c:pt idx="8" formatCode="General">
                  <c:v>7.5</c:v>
                </c:pt>
                <c:pt idx="9" formatCode="General">
                  <c:v>7.7</c:v>
                </c:pt>
                <c:pt idx="10" formatCode="General">
                  <c:v>10.0</c:v>
                </c:pt>
                <c:pt idx="11" formatCode="General">
                  <c:v>10.7</c:v>
                </c:pt>
              </c:numCache>
            </c:numRef>
          </c:xVal>
          <c:yVal>
            <c:numRef>
              <c:f>'table 2'!$AY$9:$AY$20</c:f>
              <c:numCache>
                <c:formatCode>0.00</c:formatCode>
                <c:ptCount val="12"/>
                <c:pt idx="0">
                  <c:v>46.91387761002721</c:v>
                </c:pt>
                <c:pt idx="1">
                  <c:v>46.46869728488093</c:v>
                </c:pt>
                <c:pt idx="2">
                  <c:v>73.83740922375175</c:v>
                </c:pt>
                <c:pt idx="3">
                  <c:v>69.98964782064398</c:v>
                </c:pt>
                <c:pt idx="4">
                  <c:v>48.11159426326849</c:v>
                </c:pt>
                <c:pt idx="5">
                  <c:v>0.0</c:v>
                </c:pt>
                <c:pt idx="6">
                  <c:v>33.80404062938488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yVal>
          <c:smooth val="0"/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94992"/>
        <c:axId val="91441888"/>
      </c:scatterChart>
      <c:valAx>
        <c:axId val="117294992"/>
        <c:scaling>
          <c:orientation val="minMax"/>
          <c:max val="12.0"/>
          <c:min val="0.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pH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91441888"/>
        <c:crosses val="autoZero"/>
        <c:crossBetween val="midCat"/>
      </c:valAx>
      <c:valAx>
        <c:axId val="91441888"/>
        <c:scaling>
          <c:orientation val="minMax"/>
          <c:max val="110.0"/>
          <c:min val="0.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% W-species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7294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4" Type="http://schemas.openxmlformats.org/officeDocument/2006/relationships/chart" Target="../charts/chart11.xml"/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185060</xdr:colOff>
      <xdr:row>28</xdr:row>
      <xdr:rowOff>193079</xdr:rowOff>
    </xdr:from>
    <xdr:to>
      <xdr:col>36</xdr:col>
      <xdr:colOff>928603</xdr:colOff>
      <xdr:row>56</xdr:row>
      <xdr:rowOff>191183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39</xdr:col>
      <xdr:colOff>100801</xdr:colOff>
      <xdr:row>28</xdr:row>
      <xdr:rowOff>178733</xdr:rowOff>
    </xdr:from>
    <xdr:to>
      <xdr:col>50</xdr:col>
      <xdr:colOff>751075</xdr:colOff>
      <xdr:row>46</xdr:row>
      <xdr:rowOff>177527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232531</xdr:colOff>
      <xdr:row>0</xdr:row>
      <xdr:rowOff>204839</xdr:rowOff>
    </xdr:from>
    <xdr:to>
      <xdr:col>36</xdr:col>
      <xdr:colOff>942258</xdr:colOff>
      <xdr:row>27</xdr:row>
      <xdr:rowOff>177528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39</xdr:col>
      <xdr:colOff>156538</xdr:colOff>
      <xdr:row>1</xdr:row>
      <xdr:rowOff>12784</xdr:rowOff>
    </xdr:from>
    <xdr:to>
      <xdr:col>50</xdr:col>
      <xdr:colOff>764731</xdr:colOff>
      <xdr:row>19</xdr:row>
      <xdr:rowOff>136559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67131</xdr:colOff>
      <xdr:row>58</xdr:row>
      <xdr:rowOff>44247</xdr:rowOff>
    </xdr:from>
    <xdr:to>
      <xdr:col>36</xdr:col>
      <xdr:colOff>914946</xdr:colOff>
      <xdr:row>84</xdr:row>
      <xdr:rowOff>177528</xdr:rowOff>
    </xdr:to>
    <xdr:graphicFrame macro="">
      <xdr:nvGraphicFramePr>
        <xdr:cNvPr id="6" name="Gra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39</xdr:col>
      <xdr:colOff>284444</xdr:colOff>
      <xdr:row>58</xdr:row>
      <xdr:rowOff>15915</xdr:rowOff>
    </xdr:from>
    <xdr:to>
      <xdr:col>50</xdr:col>
      <xdr:colOff>764730</xdr:colOff>
      <xdr:row>78</xdr:row>
      <xdr:rowOff>68573</xdr:rowOff>
    </xdr:to>
    <xdr:graphicFrame macro="">
      <xdr:nvGraphicFramePr>
        <xdr:cNvPr id="7" name="Grafico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1034814</xdr:colOff>
      <xdr:row>137</xdr:row>
      <xdr:rowOff>202257</xdr:rowOff>
    </xdr:from>
    <xdr:to>
      <xdr:col>39</xdr:col>
      <xdr:colOff>67733</xdr:colOff>
      <xdr:row>181</xdr:row>
      <xdr:rowOff>118533</xdr:rowOff>
    </xdr:to>
    <xdr:graphicFrame macro="">
      <xdr:nvGraphicFramePr>
        <xdr:cNvPr id="8" name="Gra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273512</xdr:colOff>
      <xdr:row>21</xdr:row>
      <xdr:rowOff>195109</xdr:rowOff>
    </xdr:from>
    <xdr:to>
      <xdr:col>46</xdr:col>
      <xdr:colOff>5400</xdr:colOff>
      <xdr:row>39</xdr:row>
      <xdr:rowOff>87144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46</xdr:col>
      <xdr:colOff>137589</xdr:colOff>
      <xdr:row>21</xdr:row>
      <xdr:rowOff>207877</xdr:rowOff>
    </xdr:from>
    <xdr:to>
      <xdr:col>53</xdr:col>
      <xdr:colOff>109368</xdr:colOff>
      <xdr:row>39</xdr:row>
      <xdr:rowOff>94989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53</xdr:col>
      <xdr:colOff>606262</xdr:colOff>
      <xdr:row>22</xdr:row>
      <xdr:rowOff>2597</xdr:rowOff>
    </xdr:from>
    <xdr:to>
      <xdr:col>60</xdr:col>
      <xdr:colOff>281711</xdr:colOff>
      <xdr:row>39</xdr:row>
      <xdr:rowOff>115486</xdr:rowOff>
    </xdr:to>
    <xdr:graphicFrame macro="">
      <xdr:nvGraphicFramePr>
        <xdr:cNvPr id="4" name="Gra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61</xdr:col>
      <xdr:colOff>560112</xdr:colOff>
      <xdr:row>22</xdr:row>
      <xdr:rowOff>3411</xdr:rowOff>
    </xdr:from>
    <xdr:to>
      <xdr:col>66</xdr:col>
      <xdr:colOff>644777</xdr:colOff>
      <xdr:row>39</xdr:row>
      <xdr:rowOff>94446</xdr:rowOff>
    </xdr:to>
    <xdr:graphicFrame macro="">
      <xdr:nvGraphicFramePr>
        <xdr:cNvPr id="5" name="Gra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tabSelected="1" zoomScale="75" workbookViewId="0">
      <selection activeCell="A3" sqref="A3"/>
    </sheetView>
  </sheetViews>
  <sheetFormatPr baseColWidth="10" defaultRowHeight="16" x14ac:dyDescent="0.2"/>
  <cols>
    <col min="1" max="1" width="9.6640625" style="52" customWidth="1"/>
    <col min="2" max="2" width="7" style="52" customWidth="1"/>
    <col min="3" max="3" width="38.1640625" style="52" customWidth="1"/>
    <col min="4" max="4" width="14.33203125" style="53" customWidth="1"/>
    <col min="5" max="5" width="9" style="53" customWidth="1"/>
    <col min="6" max="6" width="15" style="53" customWidth="1"/>
    <col min="7" max="7" width="8" style="53" customWidth="1"/>
    <col min="8" max="8" width="32.1640625" style="52" customWidth="1"/>
    <col min="9" max="9" width="9.6640625" style="52" customWidth="1"/>
    <col min="10" max="10" width="43.6640625" style="52" customWidth="1"/>
    <col min="11" max="11" width="11.6640625" style="53" customWidth="1"/>
    <col min="12" max="12" width="9.1640625" style="53" customWidth="1"/>
    <col min="13" max="13" width="15.1640625" style="53" customWidth="1"/>
    <col min="14" max="14" width="8.1640625" style="53" customWidth="1"/>
    <col min="15" max="15" width="30.6640625" style="52" customWidth="1"/>
    <col min="16" max="16" width="10" style="52" customWidth="1"/>
    <col min="17" max="17" width="41.6640625" style="52" customWidth="1"/>
    <col min="18" max="18" width="12.83203125" style="53" customWidth="1"/>
    <col min="19" max="19" width="7.6640625" style="53" customWidth="1"/>
    <col min="20" max="20" width="15.33203125" style="53" customWidth="1"/>
    <col min="21" max="21" width="9.1640625" style="53" customWidth="1"/>
    <col min="22" max="22" width="42.6640625" style="52" customWidth="1"/>
    <col min="23" max="23" width="10.1640625" style="52" customWidth="1"/>
    <col min="24" max="24" width="40.33203125" style="52" customWidth="1"/>
    <col min="25" max="25" width="11.83203125" style="53" customWidth="1"/>
    <col min="26" max="26" width="9.83203125" style="53" customWidth="1"/>
    <col min="27" max="27" width="17.33203125" style="53" customWidth="1"/>
    <col min="28" max="28" width="8.5" style="53" customWidth="1"/>
    <col min="29" max="29" width="42.1640625" style="52" customWidth="1"/>
    <col min="30" max="30" width="9.5" style="52" customWidth="1"/>
    <col min="31" max="31" width="43.33203125" style="52" customWidth="1"/>
    <col min="32" max="32" width="13.1640625" style="53" customWidth="1"/>
    <col min="33" max="33" width="8.5" style="53" customWidth="1"/>
    <col min="34" max="34" width="15.1640625" style="53" customWidth="1"/>
    <col min="35" max="35" width="7.83203125" style="53" customWidth="1"/>
    <col min="36" max="36" width="40.6640625" style="52" customWidth="1"/>
    <col min="37" max="16384" width="10.83203125" style="52"/>
  </cols>
  <sheetData>
    <row r="1" spans="1:36" s="268" customFormat="1" ht="58" customHeight="1" x14ac:dyDescent="0.2">
      <c r="A1" s="268" t="s">
        <v>269</v>
      </c>
    </row>
    <row r="2" spans="1:36" s="267" customFormat="1" ht="39" customHeight="1" x14ac:dyDescent="0.2">
      <c r="A2" s="267" t="s">
        <v>135</v>
      </c>
    </row>
    <row r="3" spans="1:36" ht="48" x14ac:dyDescent="0.2">
      <c r="A3" s="51" t="s">
        <v>112</v>
      </c>
      <c r="B3" s="51"/>
      <c r="C3" s="52" t="s">
        <v>113</v>
      </c>
      <c r="D3" s="53" t="s">
        <v>114</v>
      </c>
      <c r="E3" s="53" t="s">
        <v>3</v>
      </c>
      <c r="F3" s="53" t="s">
        <v>2</v>
      </c>
      <c r="G3" s="53" t="s">
        <v>115</v>
      </c>
      <c r="H3" s="51" t="s">
        <v>116</v>
      </c>
      <c r="I3" s="51" t="s">
        <v>117</v>
      </c>
      <c r="J3" s="52" t="s">
        <v>113</v>
      </c>
      <c r="K3" s="53" t="s">
        <v>118</v>
      </c>
      <c r="L3" s="53" t="s">
        <v>3</v>
      </c>
      <c r="M3" s="53" t="s">
        <v>2</v>
      </c>
      <c r="N3" s="53" t="s">
        <v>119</v>
      </c>
      <c r="O3" s="51" t="s">
        <v>116</v>
      </c>
      <c r="P3" s="51" t="s">
        <v>120</v>
      </c>
      <c r="Q3" s="52" t="s">
        <v>113</v>
      </c>
      <c r="R3" s="53" t="s">
        <v>118</v>
      </c>
      <c r="S3" s="53" t="s">
        <v>3</v>
      </c>
      <c r="T3" s="53" t="s">
        <v>2</v>
      </c>
      <c r="U3" s="53" t="s">
        <v>119</v>
      </c>
      <c r="V3" s="51" t="s">
        <v>116</v>
      </c>
      <c r="W3" s="51" t="s">
        <v>121</v>
      </c>
      <c r="X3" s="52" t="s">
        <v>113</v>
      </c>
      <c r="Y3" s="53" t="s">
        <v>114</v>
      </c>
      <c r="Z3" s="53" t="s">
        <v>3</v>
      </c>
      <c r="AA3" s="53" t="s">
        <v>2</v>
      </c>
      <c r="AB3" s="53" t="s">
        <v>115</v>
      </c>
      <c r="AC3" s="51" t="s">
        <v>116</v>
      </c>
      <c r="AD3" s="51" t="s">
        <v>122</v>
      </c>
      <c r="AE3" s="52" t="s">
        <v>113</v>
      </c>
      <c r="AF3" s="53" t="s">
        <v>118</v>
      </c>
      <c r="AG3" s="53" t="s">
        <v>3</v>
      </c>
      <c r="AH3" s="53" t="s">
        <v>2</v>
      </c>
      <c r="AI3" s="53" t="s">
        <v>119</v>
      </c>
      <c r="AJ3" s="51" t="s">
        <v>116</v>
      </c>
    </row>
    <row r="4" spans="1:36" ht="64" x14ac:dyDescent="0.2">
      <c r="B4" s="52" t="s">
        <v>95</v>
      </c>
      <c r="C4" s="52" t="s">
        <v>123</v>
      </c>
      <c r="D4" s="53" t="s">
        <v>124</v>
      </c>
      <c r="E4" s="53" t="s">
        <v>21</v>
      </c>
      <c r="F4" s="54" t="s">
        <v>1</v>
      </c>
      <c r="G4" s="53" t="s">
        <v>125</v>
      </c>
      <c r="J4" s="52" t="s">
        <v>123</v>
      </c>
      <c r="K4" s="53" t="s">
        <v>124</v>
      </c>
      <c r="L4" s="53" t="s">
        <v>21</v>
      </c>
      <c r="M4" s="54" t="s">
        <v>1</v>
      </c>
      <c r="N4" s="53" t="s">
        <v>125</v>
      </c>
      <c r="Q4" s="52" t="s">
        <v>123</v>
      </c>
      <c r="R4" s="53" t="s">
        <v>124</v>
      </c>
      <c r="S4" s="53" t="s">
        <v>21</v>
      </c>
      <c r="T4" s="54" t="s">
        <v>1</v>
      </c>
      <c r="U4" s="53" t="s">
        <v>125</v>
      </c>
      <c r="X4" s="52" t="s">
        <v>123</v>
      </c>
      <c r="Y4" s="53" t="s">
        <v>124</v>
      </c>
      <c r="Z4" s="53" t="s">
        <v>21</v>
      </c>
      <c r="AA4" s="54" t="s">
        <v>1</v>
      </c>
      <c r="AB4" s="53" t="s">
        <v>125</v>
      </c>
      <c r="AE4" s="52" t="s">
        <v>123</v>
      </c>
      <c r="AF4" s="53" t="s">
        <v>124</v>
      </c>
      <c r="AG4" s="53" t="s">
        <v>21</v>
      </c>
      <c r="AH4" s="54" t="s">
        <v>1</v>
      </c>
      <c r="AI4" s="53" t="s">
        <v>125</v>
      </c>
    </row>
    <row r="5" spans="1:36" x14ac:dyDescent="0.2">
      <c r="A5" s="52">
        <v>1</v>
      </c>
      <c r="B5" s="1">
        <v>1.1000000000000001</v>
      </c>
      <c r="C5" s="52" t="s">
        <v>126</v>
      </c>
      <c r="D5" s="53">
        <v>0.10285601315342779</v>
      </c>
      <c r="E5" s="53">
        <v>1.0169999999999999</v>
      </c>
      <c r="F5" s="53">
        <v>1.0292532376711709</v>
      </c>
      <c r="G5" s="53">
        <f t="shared" ref="G5:G27" si="0">(E5*D5)/F5</f>
        <v>0.10163151452767685</v>
      </c>
      <c r="H5" s="52" t="s">
        <v>215</v>
      </c>
      <c r="I5" s="52">
        <v>1</v>
      </c>
      <c r="J5" s="52" t="s">
        <v>126</v>
      </c>
      <c r="K5" s="53">
        <v>0.10285601315342779</v>
      </c>
      <c r="L5" s="53">
        <v>0.97750000000000004</v>
      </c>
      <c r="M5" s="53">
        <v>1.0292532376711709</v>
      </c>
      <c r="N5" s="53">
        <f t="shared" ref="N5:N27" si="1">(L5*K5)/M5</f>
        <v>9.7684174484566511E-2</v>
      </c>
      <c r="O5" s="52" t="s">
        <v>215</v>
      </c>
      <c r="P5" s="52">
        <v>1</v>
      </c>
      <c r="Q5" s="52" t="s">
        <v>126</v>
      </c>
      <c r="R5" s="53">
        <v>0.10285601315342779</v>
      </c>
      <c r="S5" s="53">
        <v>0.88749999999999996</v>
      </c>
      <c r="T5" s="53">
        <v>1.0292532376711701</v>
      </c>
      <c r="U5" s="53">
        <f>(S5*R5)/T5</f>
        <v>8.8690235145834129E-2</v>
      </c>
      <c r="V5" s="52" t="s">
        <v>215</v>
      </c>
      <c r="W5" s="52">
        <v>1</v>
      </c>
      <c r="X5" s="52" t="s">
        <v>126</v>
      </c>
      <c r="Y5" s="53">
        <v>0.10285601315342779</v>
      </c>
      <c r="Z5" s="53">
        <v>0.74719999999999998</v>
      </c>
      <c r="AA5" s="53">
        <v>1.0292532376711709</v>
      </c>
      <c r="AB5" s="53">
        <f t="shared" ref="AB5:AB27" si="2">(Z5*Y5)/AA5</f>
        <v>7.4669683043343316E-2</v>
      </c>
      <c r="AC5" s="52" t="s">
        <v>127</v>
      </c>
      <c r="AD5" s="52">
        <v>1</v>
      </c>
      <c r="AE5" s="52" t="s">
        <v>126</v>
      </c>
      <c r="AF5" s="53">
        <v>0.10285601315342779</v>
      </c>
      <c r="AG5" s="53">
        <v>0.47699999999999998</v>
      </c>
      <c r="AH5" s="53">
        <v>1.0292532376711709</v>
      </c>
      <c r="AI5" s="53">
        <f>(AG5*AF5)/AH5</f>
        <v>4.7667878495282069E-2</v>
      </c>
      <c r="AJ5" s="52" t="s">
        <v>127</v>
      </c>
    </row>
    <row r="6" spans="1:36" x14ac:dyDescent="0.2">
      <c r="A6" s="52">
        <v>2</v>
      </c>
      <c r="B6" s="1">
        <v>6.87</v>
      </c>
      <c r="C6" s="53" t="s">
        <v>128</v>
      </c>
      <c r="D6" s="53">
        <v>0.10373038303282926</v>
      </c>
      <c r="E6" s="53">
        <v>1.0229999999999999</v>
      </c>
      <c r="F6" s="53">
        <v>1.0378743998770272</v>
      </c>
      <c r="G6" s="53">
        <f t="shared" si="0"/>
        <v>0.10224376076253304</v>
      </c>
      <c r="H6" s="52" t="s">
        <v>216</v>
      </c>
      <c r="I6" s="52">
        <v>2</v>
      </c>
      <c r="J6" s="53" t="s">
        <v>128</v>
      </c>
      <c r="K6" s="53">
        <v>0.10373038303282926</v>
      </c>
      <c r="L6" s="53">
        <v>0.98299999999999998</v>
      </c>
      <c r="M6" s="53">
        <v>1.0378743998770272</v>
      </c>
      <c r="N6" s="53">
        <f t="shared" si="1"/>
        <v>9.8245959755200368E-2</v>
      </c>
      <c r="O6" s="52" t="s">
        <v>216</v>
      </c>
      <c r="P6" s="52">
        <v>2</v>
      </c>
      <c r="Q6" s="53" t="s">
        <v>128</v>
      </c>
      <c r="R6" s="53">
        <v>0.10373038303282926</v>
      </c>
      <c r="S6" s="53">
        <v>0.89300000000000002</v>
      </c>
      <c r="T6" s="53">
        <v>1.0378743998770272</v>
      </c>
      <c r="U6" s="53">
        <f>(S6*R6)/T6</f>
        <v>8.9250907488701875E-2</v>
      </c>
      <c r="V6" s="52" t="s">
        <v>219</v>
      </c>
      <c r="W6" s="52">
        <v>2</v>
      </c>
      <c r="X6" s="53" t="s">
        <v>128</v>
      </c>
      <c r="Y6" s="53">
        <v>0.10373038303282926</v>
      </c>
      <c r="Z6" s="53">
        <v>0.75600000000000001</v>
      </c>
      <c r="AA6" s="53">
        <v>1.0378743998770272</v>
      </c>
      <c r="AB6" s="53">
        <f t="shared" si="2"/>
        <v>7.5558439038587485E-2</v>
      </c>
      <c r="AC6" s="52" t="s">
        <v>220</v>
      </c>
      <c r="AD6" s="52">
        <v>2</v>
      </c>
      <c r="AE6" s="53" t="s">
        <v>128</v>
      </c>
      <c r="AF6" s="53">
        <v>0.10373038303282926</v>
      </c>
      <c r="AG6" s="53">
        <v>0.50900000000000001</v>
      </c>
      <c r="AH6" s="53">
        <v>1.0378743998770272</v>
      </c>
      <c r="AI6" s="53">
        <f>(AG6*AF6)/AH6</f>
        <v>5.0872017818308232E-2</v>
      </c>
      <c r="AJ6" s="52" t="s">
        <v>216</v>
      </c>
    </row>
    <row r="7" spans="1:36" x14ac:dyDescent="0.2">
      <c r="A7" s="52">
        <v>2.2000000000000002</v>
      </c>
      <c r="B7" s="1">
        <v>7.06</v>
      </c>
      <c r="C7" s="53" t="s">
        <v>45</v>
      </c>
      <c r="D7" s="53">
        <v>0.21489907844810976</v>
      </c>
      <c r="E7" s="53">
        <v>1.046</v>
      </c>
      <c r="F7" s="53">
        <v>1.0745431717223666</v>
      </c>
      <c r="G7" s="53">
        <f t="shared" si="0"/>
        <v>0.20919069793763592</v>
      </c>
      <c r="H7" s="52" t="s">
        <v>217</v>
      </c>
      <c r="I7" s="52">
        <v>2.2000000000000002</v>
      </c>
      <c r="J7" s="53" t="s">
        <v>45</v>
      </c>
      <c r="K7" s="53">
        <v>0.21489907844810976</v>
      </c>
      <c r="L7" s="53">
        <v>1.0049999999999999</v>
      </c>
      <c r="M7" s="53">
        <v>1.0745431717223666</v>
      </c>
      <c r="N7" s="53">
        <f t="shared" si="1"/>
        <v>0.200991062550023</v>
      </c>
      <c r="O7" s="55" t="s">
        <v>216</v>
      </c>
      <c r="P7" s="52">
        <v>2.2000000000000002</v>
      </c>
      <c r="Q7" s="53" t="s">
        <v>45</v>
      </c>
      <c r="R7" s="53">
        <v>0.21489907844810976</v>
      </c>
      <c r="S7" s="53">
        <v>0.91900000000000004</v>
      </c>
      <c r="T7" s="53">
        <v>1.0745431717223666</v>
      </c>
      <c r="U7" s="53">
        <f>(S7*R7)/T7</f>
        <v>0.18379182734673749</v>
      </c>
      <c r="V7" s="55" t="s">
        <v>216</v>
      </c>
      <c r="W7" s="52">
        <v>2.2000000000000002</v>
      </c>
      <c r="X7" s="53" t="s">
        <v>45</v>
      </c>
      <c r="Y7" s="53">
        <v>0.21489907844810976</v>
      </c>
      <c r="Z7" s="53">
        <v>0.79100000000000004</v>
      </c>
      <c r="AA7" s="53">
        <v>1.0745431717223666</v>
      </c>
      <c r="AB7" s="53">
        <f t="shared" si="2"/>
        <v>0.1581929656488241</v>
      </c>
      <c r="AC7" s="52" t="s">
        <v>220</v>
      </c>
      <c r="AD7" s="52">
        <v>2.2000000000000002</v>
      </c>
      <c r="AE7" s="53" t="s">
        <v>45</v>
      </c>
      <c r="AF7" s="53">
        <v>0.21489907844810976</v>
      </c>
      <c r="AG7" s="53">
        <v>0.59599999999999997</v>
      </c>
      <c r="AH7" s="53">
        <v>1.0745431717223666</v>
      </c>
      <c r="AI7" s="53">
        <f>(AG7*AF7)/AH7</f>
        <v>0.11919469978090917</v>
      </c>
      <c r="AJ7" s="52" t="s">
        <v>216</v>
      </c>
    </row>
    <row r="8" spans="1:36" x14ac:dyDescent="0.2">
      <c r="A8" s="52">
        <v>3</v>
      </c>
      <c r="B8" s="1">
        <v>0.15</v>
      </c>
      <c r="C8" s="3" t="s">
        <v>52</v>
      </c>
      <c r="D8" s="53">
        <v>0.10635864414905943</v>
      </c>
      <c r="E8" s="53">
        <v>1.04</v>
      </c>
      <c r="F8" s="53">
        <v>1.0643031504773734</v>
      </c>
      <c r="G8" s="53">
        <f t="shared" si="0"/>
        <v>0.10392996569201962</v>
      </c>
      <c r="H8" s="52" t="s">
        <v>215</v>
      </c>
      <c r="I8" s="52">
        <v>3</v>
      </c>
      <c r="J8" s="3" t="s">
        <v>52</v>
      </c>
      <c r="K8" s="53">
        <v>0.10635864414905943</v>
      </c>
      <c r="L8" s="53">
        <v>0.999</v>
      </c>
      <c r="M8" s="53">
        <v>1.0643031504773734</v>
      </c>
      <c r="N8" s="53">
        <f t="shared" si="1"/>
        <v>9.9832726659930385E-2</v>
      </c>
      <c r="O8" s="52" t="s">
        <v>215</v>
      </c>
      <c r="P8" s="52">
        <v>3</v>
      </c>
      <c r="Q8" s="3" t="s">
        <v>52</v>
      </c>
      <c r="R8" s="53">
        <v>0.10635864414905943</v>
      </c>
      <c r="S8" s="53">
        <v>0.91200000000000003</v>
      </c>
      <c r="T8" s="53">
        <v>1.0643031504773734</v>
      </c>
      <c r="U8" s="53">
        <f>(S8*R8)/T8</f>
        <v>9.1138585299155667E-2</v>
      </c>
      <c r="V8" s="52" t="s">
        <v>127</v>
      </c>
      <c r="W8" s="52">
        <v>3</v>
      </c>
      <c r="X8" s="3" t="s">
        <v>52</v>
      </c>
      <c r="Y8" s="53">
        <v>0.10635864414905943</v>
      </c>
      <c r="Z8" s="53">
        <v>0.78200000000000003</v>
      </c>
      <c r="AA8" s="53">
        <v>1.0643031504773734</v>
      </c>
      <c r="AB8" s="53">
        <f t="shared" si="2"/>
        <v>7.8147339587653214E-2</v>
      </c>
      <c r="AC8" s="52" t="s">
        <v>127</v>
      </c>
      <c r="AD8" s="52">
        <v>3</v>
      </c>
      <c r="AE8" s="3" t="s">
        <v>52</v>
      </c>
      <c r="AF8" s="53">
        <v>0.10635864414905943</v>
      </c>
      <c r="AG8" s="53">
        <v>0.57699999999999996</v>
      </c>
      <c r="AH8" s="53">
        <v>1.0643031504773734</v>
      </c>
      <c r="AI8" s="53">
        <f>(AG8*AF8)/AH8</f>
        <v>5.7661144427207031E-2</v>
      </c>
      <c r="AJ8" s="52" t="s">
        <v>127</v>
      </c>
    </row>
    <row r="9" spans="1:36" x14ac:dyDescent="0.2">
      <c r="A9" s="52">
        <v>5</v>
      </c>
      <c r="B9" s="1">
        <v>5.6</v>
      </c>
      <c r="C9" s="3" t="s">
        <v>55</v>
      </c>
      <c r="D9" s="53">
        <v>0.10308343825214983</v>
      </c>
      <c r="E9" s="53">
        <v>1.018</v>
      </c>
      <c r="F9" s="53">
        <v>1.0315290211865029</v>
      </c>
      <c r="G9" s="53">
        <f>(E9*D9)/F9</f>
        <v>0.10173144718699612</v>
      </c>
      <c r="H9" s="52" t="s">
        <v>215</v>
      </c>
      <c r="I9" s="52">
        <v>5</v>
      </c>
      <c r="J9" s="3" t="s">
        <v>55</v>
      </c>
      <c r="K9" s="53">
        <v>0.10308343825214983</v>
      </c>
      <c r="L9" s="53">
        <v>0.97799999999999998</v>
      </c>
      <c r="M9" s="53">
        <v>1.0315290211865029</v>
      </c>
      <c r="N9" s="53">
        <f t="shared" si="1"/>
        <v>9.7734140814226142E-2</v>
      </c>
      <c r="O9" s="55" t="s">
        <v>215</v>
      </c>
      <c r="P9" s="52">
        <v>5</v>
      </c>
      <c r="Q9" s="3" t="s">
        <v>55</v>
      </c>
      <c r="R9" s="53">
        <v>0.10308343825214983</v>
      </c>
      <c r="S9" s="53">
        <v>0.88900000000000001</v>
      </c>
      <c r="T9" s="53">
        <v>1.0315290211865029</v>
      </c>
      <c r="U9" s="53">
        <f>(S9*R9)/T9</f>
        <v>8.8840134134812912E-2</v>
      </c>
      <c r="V9" s="52" t="s">
        <v>221</v>
      </c>
      <c r="W9" s="52">
        <v>5</v>
      </c>
      <c r="X9" s="3" t="s">
        <v>55</v>
      </c>
      <c r="Y9" s="53">
        <v>0.103083438</v>
      </c>
      <c r="Z9" s="53">
        <v>0.749</v>
      </c>
      <c r="AA9" s="53">
        <v>1.0315290211865029</v>
      </c>
      <c r="AB9" s="53">
        <f t="shared" si="2"/>
        <v>7.4849561647030327E-2</v>
      </c>
      <c r="AC9" s="52" t="s">
        <v>220</v>
      </c>
      <c r="AD9" s="52">
        <v>5</v>
      </c>
      <c r="AE9" s="3" t="s">
        <v>55</v>
      </c>
      <c r="AF9" s="53">
        <v>0.103083438</v>
      </c>
      <c r="AG9" s="53">
        <v>0.48599999999999999</v>
      </c>
      <c r="AH9" s="53">
        <v>1.0315290211865029</v>
      </c>
      <c r="AI9" s="53">
        <f>(AG9*AF9)/AH9</f>
        <v>4.8567272310356124E-2</v>
      </c>
      <c r="AJ9" s="52" t="s">
        <v>220</v>
      </c>
    </row>
    <row r="10" spans="1:36" x14ac:dyDescent="0.2">
      <c r="A10" s="52">
        <v>6</v>
      </c>
      <c r="B10" s="1">
        <v>10.58</v>
      </c>
      <c r="C10" s="3" t="s">
        <v>39</v>
      </c>
      <c r="D10" s="53">
        <v>0.1039597414522201</v>
      </c>
      <c r="E10" s="53">
        <v>1.024</v>
      </c>
      <c r="F10" s="53">
        <v>1.040169245658197</v>
      </c>
      <c r="G10" s="53">
        <f t="shared" si="0"/>
        <v>0.10234370578771637</v>
      </c>
      <c r="H10" s="52" t="s">
        <v>129</v>
      </c>
      <c r="I10" s="52">
        <v>6</v>
      </c>
      <c r="J10" s="3" t="s">
        <v>39</v>
      </c>
      <c r="K10" s="53">
        <v>0.1039597414522201</v>
      </c>
      <c r="L10" s="53">
        <v>0.98399999999999999</v>
      </c>
      <c r="M10" s="53">
        <v>1.040169245658197</v>
      </c>
      <c r="N10" s="53">
        <f t="shared" si="1"/>
        <v>9.8345904780383686E-2</v>
      </c>
      <c r="O10" s="55" t="s">
        <v>129</v>
      </c>
      <c r="P10" s="52">
        <v>6</v>
      </c>
      <c r="Q10" s="3" t="s">
        <v>39</v>
      </c>
      <c r="R10" s="53">
        <v>0.1039597414522201</v>
      </c>
      <c r="S10" s="53">
        <v>0.89500000000000002</v>
      </c>
      <c r="T10" s="53">
        <v>1.040169245658197</v>
      </c>
      <c r="U10" s="53">
        <f t="shared" ref="U10:U27" si="3">(S10*R10)/T10</f>
        <v>8.9450797539068511E-2</v>
      </c>
      <c r="V10" s="55" t="s">
        <v>129</v>
      </c>
      <c r="W10" s="52">
        <v>6</v>
      </c>
      <c r="X10" s="3" t="s">
        <v>39</v>
      </c>
      <c r="Y10" s="53">
        <v>0.1039597414522201</v>
      </c>
      <c r="Z10" s="53">
        <v>0.75800000000000001</v>
      </c>
      <c r="AA10" s="53">
        <v>1.040169245658197</v>
      </c>
      <c r="AB10" s="53">
        <f t="shared" si="2"/>
        <v>7.5758329088954107E-2</v>
      </c>
      <c r="AC10" s="55" t="s">
        <v>129</v>
      </c>
      <c r="AD10" s="52">
        <v>6</v>
      </c>
      <c r="AE10" s="3" t="s">
        <v>39</v>
      </c>
      <c r="AF10" s="53">
        <v>0.1039597414522201</v>
      </c>
      <c r="AG10" s="53">
        <v>0.51600000000000001</v>
      </c>
      <c r="AH10" s="53">
        <v>1.040169245658197</v>
      </c>
      <c r="AI10" s="53">
        <f t="shared" ref="AI10:AI27" si="4">(AG10*AF10)/AH10</f>
        <v>5.157163299459145E-2</v>
      </c>
      <c r="AJ10" s="55" t="s">
        <v>129</v>
      </c>
    </row>
    <row r="11" spans="1:36" x14ac:dyDescent="0.2">
      <c r="A11" s="52">
        <v>8</v>
      </c>
      <c r="B11" s="1">
        <v>9.56</v>
      </c>
      <c r="C11" s="53" t="s">
        <v>130</v>
      </c>
      <c r="D11" s="17">
        <v>0.12532391668043141</v>
      </c>
      <c r="E11" s="53">
        <v>1.147</v>
      </c>
      <c r="F11" s="53">
        <v>1.2539285117049626</v>
      </c>
      <c r="G11" s="53">
        <f t="shared" si="0"/>
        <v>0.11463694388526435</v>
      </c>
      <c r="H11" s="52" t="s">
        <v>216</v>
      </c>
      <c r="I11" s="52">
        <v>8</v>
      </c>
      <c r="J11" s="53" t="s">
        <v>130</v>
      </c>
      <c r="K11" s="53">
        <v>0.12532391668043141</v>
      </c>
      <c r="L11" s="53">
        <v>1.105</v>
      </c>
      <c r="M11" s="53">
        <v>1.2539285117049626</v>
      </c>
      <c r="N11" s="53">
        <f t="shared" si="1"/>
        <v>0.11043925282756505</v>
      </c>
      <c r="O11" s="52" t="s">
        <v>218</v>
      </c>
      <c r="P11" s="52">
        <v>8</v>
      </c>
      <c r="Q11" s="53" t="s">
        <v>130</v>
      </c>
      <c r="R11" s="53">
        <v>0.12532391668043141</v>
      </c>
      <c r="S11" s="53">
        <v>1.0269999999999999</v>
      </c>
      <c r="T11" s="53">
        <v>1.2539285117049626</v>
      </c>
      <c r="U11" s="53">
        <f t="shared" si="3"/>
        <v>0.10264354086326634</v>
      </c>
      <c r="V11" s="52" t="s">
        <v>216</v>
      </c>
      <c r="W11" s="52">
        <v>8</v>
      </c>
      <c r="X11" s="53" t="s">
        <v>130</v>
      </c>
      <c r="Y11" s="53">
        <v>0.12532391668043141</v>
      </c>
      <c r="Z11" s="53">
        <v>0.92200000000000004</v>
      </c>
      <c r="AA11" s="53">
        <v>1.2539285117049626</v>
      </c>
      <c r="AB11" s="53">
        <f t="shared" si="2"/>
        <v>9.2149313219018078E-2</v>
      </c>
      <c r="AC11" s="52" t="s">
        <v>216</v>
      </c>
      <c r="AD11" s="52">
        <v>8</v>
      </c>
      <c r="AE11" s="53" t="s">
        <v>130</v>
      </c>
      <c r="AF11" s="53">
        <v>0.12532391668043141</v>
      </c>
      <c r="AG11" s="53">
        <v>0.79400000000000004</v>
      </c>
      <c r="AH11" s="53">
        <v>1.2539285117049626</v>
      </c>
      <c r="AI11" s="53">
        <f t="shared" si="4"/>
        <v>7.9356349995553521E-2</v>
      </c>
      <c r="AJ11" s="52" t="s">
        <v>216</v>
      </c>
    </row>
    <row r="12" spans="1:36" x14ac:dyDescent="0.2">
      <c r="A12" s="52">
        <v>9</v>
      </c>
      <c r="B12" s="1">
        <v>10.06</v>
      </c>
      <c r="C12" s="53" t="s">
        <v>36</v>
      </c>
      <c r="D12" s="53">
        <v>0.10289256213931289</v>
      </c>
      <c r="E12" s="53">
        <v>1.0169999999999999</v>
      </c>
      <c r="F12" s="53">
        <v>1.0296189738192336</v>
      </c>
      <c r="G12" s="53">
        <f t="shared" si="0"/>
        <v>0.10163151452767687</v>
      </c>
      <c r="H12" s="52" t="s">
        <v>215</v>
      </c>
      <c r="I12" s="52">
        <v>9</v>
      </c>
      <c r="J12" s="53" t="s">
        <v>36</v>
      </c>
      <c r="K12" s="53">
        <v>0.10289256213931289</v>
      </c>
      <c r="L12" s="53">
        <v>0.97699999999999998</v>
      </c>
      <c r="M12" s="53">
        <v>1.0296189738192336</v>
      </c>
      <c r="N12" s="53">
        <f t="shared" si="1"/>
        <v>9.7634208154906907E-2</v>
      </c>
      <c r="O12" s="55" t="s">
        <v>215</v>
      </c>
      <c r="P12" s="52">
        <v>9</v>
      </c>
      <c r="Q12" s="53" t="s">
        <v>36</v>
      </c>
      <c r="R12" s="53">
        <v>0.10289256213931289</v>
      </c>
      <c r="S12" s="53">
        <v>0.88700000000000001</v>
      </c>
      <c r="T12" s="53">
        <v>1.0296189738192336</v>
      </c>
      <c r="U12" s="53">
        <f t="shared" si="3"/>
        <v>8.8640268816174428E-2</v>
      </c>
      <c r="V12" s="55" t="s">
        <v>215</v>
      </c>
      <c r="W12" s="52">
        <v>9</v>
      </c>
      <c r="X12" s="53" t="s">
        <v>36</v>
      </c>
      <c r="Y12" s="53">
        <v>0.10289256213931289</v>
      </c>
      <c r="Z12" s="53">
        <v>0.747</v>
      </c>
      <c r="AA12" s="53">
        <v>1.0296189738192336</v>
      </c>
      <c r="AB12" s="53">
        <f t="shared" si="2"/>
        <v>7.4649696511479485E-2</v>
      </c>
      <c r="AC12" s="55" t="s">
        <v>215</v>
      </c>
      <c r="AD12" s="52">
        <v>9</v>
      </c>
      <c r="AE12" s="53" t="s">
        <v>36</v>
      </c>
      <c r="AF12" s="53">
        <v>0.10289256213931289</v>
      </c>
      <c r="AG12" s="53">
        <v>0.47899999999999998</v>
      </c>
      <c r="AH12" s="53">
        <v>1.0296189738192336</v>
      </c>
      <c r="AI12" s="53">
        <f t="shared" si="4"/>
        <v>4.7867743813920581E-2</v>
      </c>
      <c r="AJ12" s="52" t="s">
        <v>216</v>
      </c>
    </row>
    <row r="13" spans="1:36" x14ac:dyDescent="0.2">
      <c r="A13" s="52">
        <v>10</v>
      </c>
      <c r="B13" s="1">
        <v>13.02</v>
      </c>
      <c r="C13" s="52" t="s">
        <v>131</v>
      </c>
      <c r="D13" s="53">
        <v>0.10376724271841387</v>
      </c>
      <c r="E13" s="53">
        <v>1.0229999999999999</v>
      </c>
      <c r="F13" s="53">
        <v>1.0382431994797789</v>
      </c>
      <c r="G13" s="53">
        <f t="shared" si="0"/>
        <v>0.10224376076253303</v>
      </c>
      <c r="H13" s="52" t="s">
        <v>129</v>
      </c>
      <c r="I13" s="52">
        <v>10</v>
      </c>
      <c r="J13" s="52" t="s">
        <v>131</v>
      </c>
      <c r="K13" s="53">
        <v>0.10376724271841387</v>
      </c>
      <c r="L13" s="53">
        <v>0.98299999999999998</v>
      </c>
      <c r="M13" s="53">
        <v>1.0382431994797789</v>
      </c>
      <c r="N13" s="53">
        <f t="shared" si="1"/>
        <v>9.8245959755200368E-2</v>
      </c>
      <c r="O13" s="52" t="s">
        <v>129</v>
      </c>
      <c r="P13" s="52">
        <v>10</v>
      </c>
      <c r="Q13" s="52" t="s">
        <v>131</v>
      </c>
      <c r="R13" s="53">
        <v>0.10376724271841387</v>
      </c>
      <c r="S13" s="53">
        <v>0.89400000000000002</v>
      </c>
      <c r="T13" s="53">
        <v>1.0382431994797789</v>
      </c>
      <c r="U13" s="53">
        <f t="shared" si="3"/>
        <v>8.9350852513885179E-2</v>
      </c>
      <c r="V13" s="52" t="s">
        <v>129</v>
      </c>
      <c r="W13" s="52">
        <v>10</v>
      </c>
      <c r="X13" s="52" t="s">
        <v>131</v>
      </c>
      <c r="Y13" s="53">
        <v>0.10376724271841387</v>
      </c>
      <c r="Z13" s="53">
        <v>0.75600000000000001</v>
      </c>
      <c r="AA13" s="53">
        <v>1.0382431994797789</v>
      </c>
      <c r="AB13" s="53">
        <f t="shared" si="2"/>
        <v>7.5558439038587472E-2</v>
      </c>
      <c r="AC13" s="52" t="s">
        <v>129</v>
      </c>
      <c r="AD13" s="52">
        <v>10</v>
      </c>
      <c r="AE13" s="52" t="s">
        <v>131</v>
      </c>
      <c r="AF13" s="53">
        <v>0.10376724271841387</v>
      </c>
      <c r="AG13" s="53">
        <v>0.51800000000000002</v>
      </c>
      <c r="AH13" s="53">
        <v>1.0382431994797789</v>
      </c>
      <c r="AI13" s="53">
        <f t="shared" si="4"/>
        <v>5.1771523044958079E-2</v>
      </c>
      <c r="AJ13" s="52" t="s">
        <v>129</v>
      </c>
    </row>
    <row r="14" spans="1:36" x14ac:dyDescent="0.2">
      <c r="A14" s="52">
        <v>10.1</v>
      </c>
      <c r="B14" s="1">
        <v>13.03</v>
      </c>
      <c r="C14" s="52" t="s">
        <v>97</v>
      </c>
      <c r="D14" s="53">
        <v>1.0067828536421415E-2</v>
      </c>
      <c r="E14" s="53">
        <v>1.002</v>
      </c>
      <c r="F14" s="53">
        <v>1.0073366351106769</v>
      </c>
      <c r="G14" s="53">
        <f t="shared" si="0"/>
        <v>1.0014491523368337E-2</v>
      </c>
      <c r="H14" s="52" t="s">
        <v>129</v>
      </c>
      <c r="I14" s="52">
        <v>10.1</v>
      </c>
      <c r="J14" s="52" t="s">
        <v>97</v>
      </c>
      <c r="K14" s="53">
        <v>1.0067828536421415E-2</v>
      </c>
      <c r="L14" s="53">
        <v>0.97099999999999997</v>
      </c>
      <c r="M14" s="53">
        <v>1.0073366351106769</v>
      </c>
      <c r="N14" s="53">
        <f t="shared" si="1"/>
        <v>9.7046619453000551E-3</v>
      </c>
      <c r="O14" s="52" t="s">
        <v>129</v>
      </c>
      <c r="P14" s="52">
        <v>10.1</v>
      </c>
      <c r="Q14" s="52" t="s">
        <v>97</v>
      </c>
      <c r="R14" s="53">
        <v>1.0067828536421415E-2</v>
      </c>
      <c r="S14" s="53">
        <v>0.87</v>
      </c>
      <c r="T14" s="53">
        <v>1.0073366351106769</v>
      </c>
      <c r="U14" s="53">
        <f t="shared" si="3"/>
        <v>8.6952171909485572E-3</v>
      </c>
      <c r="V14" s="52" t="s">
        <v>129</v>
      </c>
      <c r="W14" s="52">
        <v>10.1</v>
      </c>
      <c r="X14" s="52" t="s">
        <v>97</v>
      </c>
      <c r="Y14" s="53">
        <v>1.0067828536421415E-2</v>
      </c>
      <c r="Z14" s="53">
        <v>0.73699999999999999</v>
      </c>
      <c r="AA14" s="53">
        <v>1.0073366351106769</v>
      </c>
      <c r="AB14" s="53">
        <f t="shared" si="2"/>
        <v>7.3659483560104431E-3</v>
      </c>
      <c r="AC14" s="52" t="s">
        <v>129</v>
      </c>
      <c r="AD14" s="52">
        <v>10.1</v>
      </c>
      <c r="AE14" s="52" t="s">
        <v>97</v>
      </c>
      <c r="AF14" s="53">
        <v>1.0067828536421415E-2</v>
      </c>
      <c r="AG14" s="53">
        <v>0.34</v>
      </c>
      <c r="AH14" s="53">
        <v>1.0073366351106769</v>
      </c>
      <c r="AI14" s="53">
        <f t="shared" si="4"/>
        <v>3.3981308562327697E-3</v>
      </c>
      <c r="AJ14" s="52" t="s">
        <v>129</v>
      </c>
    </row>
    <row r="15" spans="1:36" x14ac:dyDescent="0.2">
      <c r="A15" s="52">
        <v>10.199999999999999</v>
      </c>
      <c r="B15" s="1">
        <v>12.94</v>
      </c>
      <c r="C15" s="52" t="s">
        <v>132</v>
      </c>
      <c r="D15" s="53">
        <v>5.106652012535904E-2</v>
      </c>
      <c r="E15" s="53">
        <v>1.0109999999999999</v>
      </c>
      <c r="F15" s="53">
        <v>1.0208599715339048</v>
      </c>
      <c r="G15" s="53">
        <f t="shared" si="0"/>
        <v>5.0573294365889733E-2</v>
      </c>
      <c r="H15" s="52" t="s">
        <v>129</v>
      </c>
      <c r="I15" s="52">
        <v>10.199999999999999</v>
      </c>
      <c r="J15" s="52" t="s">
        <v>132</v>
      </c>
      <c r="K15" s="53">
        <v>5.106652012535904E-2</v>
      </c>
      <c r="L15" s="53">
        <v>0.97199999999999998</v>
      </c>
      <c r="M15" s="53">
        <v>1.0208599715339048</v>
      </c>
      <c r="N15" s="53">
        <f t="shared" si="1"/>
        <v>4.8622395770172924E-2</v>
      </c>
      <c r="O15" s="52" t="s">
        <v>129</v>
      </c>
      <c r="P15" s="52">
        <v>10.199999999999999</v>
      </c>
      <c r="Q15" s="52" t="s">
        <v>132</v>
      </c>
      <c r="R15" s="53">
        <v>5.106652012535904E-2</v>
      </c>
      <c r="S15" s="53">
        <v>0.88100000000000001</v>
      </c>
      <c r="T15" s="53">
        <v>1.0208599715339048</v>
      </c>
      <c r="U15" s="53">
        <f t="shared" si="3"/>
        <v>4.407029904683369E-2</v>
      </c>
      <c r="V15" s="52" t="s">
        <v>129</v>
      </c>
      <c r="W15" s="52">
        <v>10.199999999999999</v>
      </c>
      <c r="X15" s="52" t="s">
        <v>132</v>
      </c>
      <c r="Y15" s="53">
        <v>5.106652012535904E-2</v>
      </c>
      <c r="Z15" s="53">
        <v>0.73699999999999999</v>
      </c>
      <c r="AA15" s="53">
        <v>1.0208599715339048</v>
      </c>
      <c r="AB15" s="53">
        <f t="shared" si="2"/>
        <v>3.6866981154956222E-2</v>
      </c>
      <c r="AC15" s="52" t="s">
        <v>129</v>
      </c>
      <c r="AD15" s="52">
        <v>10.199999999999999</v>
      </c>
      <c r="AE15" s="52" t="s">
        <v>132</v>
      </c>
      <c r="AF15" s="53">
        <v>5.106652012535904E-2</v>
      </c>
      <c r="AG15" s="53">
        <v>0.436</v>
      </c>
      <c r="AH15" s="53">
        <v>1.0208599715339048</v>
      </c>
      <c r="AI15" s="53">
        <f t="shared" si="4"/>
        <v>2.1810045839295675E-2</v>
      </c>
      <c r="AJ15" s="52" t="s">
        <v>129</v>
      </c>
    </row>
    <row r="16" spans="1:36" x14ac:dyDescent="0.2">
      <c r="A16" s="52">
        <v>10.3</v>
      </c>
      <c r="B16" s="1">
        <v>12.98</v>
      </c>
      <c r="C16" s="52" t="s">
        <v>133</v>
      </c>
      <c r="D16" s="53">
        <v>0.21497544095861465</v>
      </c>
      <c r="E16" s="53">
        <v>1.046</v>
      </c>
      <c r="F16" s="53">
        <v>1.0749250012529126</v>
      </c>
      <c r="G16" s="53">
        <f t="shared" si="0"/>
        <v>0.20919069793763592</v>
      </c>
      <c r="H16" s="52" t="s">
        <v>129</v>
      </c>
      <c r="I16" s="52">
        <v>10.3</v>
      </c>
      <c r="J16" s="52" t="s">
        <v>133</v>
      </c>
      <c r="K16" s="53">
        <v>0.21497544095861465</v>
      </c>
      <c r="L16" s="53">
        <v>1.006</v>
      </c>
      <c r="M16" s="53">
        <v>1.0749250012529126</v>
      </c>
      <c r="N16" s="53">
        <f t="shared" si="1"/>
        <v>0.20119105365703796</v>
      </c>
      <c r="O16" s="52" t="s">
        <v>129</v>
      </c>
      <c r="P16" s="52">
        <v>10.3</v>
      </c>
      <c r="Q16" s="52" t="s">
        <v>133</v>
      </c>
      <c r="R16" s="53">
        <v>0.21497544095861465</v>
      </c>
      <c r="S16" s="53">
        <v>0.92</v>
      </c>
      <c r="T16" s="53">
        <v>1.0749250012529126</v>
      </c>
      <c r="U16" s="53">
        <f t="shared" si="3"/>
        <v>0.18399181845375243</v>
      </c>
      <c r="V16" s="52" t="s">
        <v>129</v>
      </c>
      <c r="W16" s="52">
        <v>10.3</v>
      </c>
      <c r="X16" s="52" t="s">
        <v>133</v>
      </c>
      <c r="Y16" s="53">
        <v>0.21497544095861465</v>
      </c>
      <c r="Z16" s="53">
        <v>0.79200000000000004</v>
      </c>
      <c r="AA16" s="53">
        <v>1.0749250012529126</v>
      </c>
      <c r="AB16" s="53">
        <f t="shared" si="2"/>
        <v>0.15839295675583906</v>
      </c>
      <c r="AC16" s="52" t="s">
        <v>129</v>
      </c>
      <c r="AD16" s="52">
        <v>10.3</v>
      </c>
      <c r="AE16" s="52" t="s">
        <v>133</v>
      </c>
      <c r="AF16" s="53">
        <v>0.21497544095861465</v>
      </c>
      <c r="AG16" s="53">
        <v>0.59699999999999998</v>
      </c>
      <c r="AH16" s="53">
        <v>1.0749250012529126</v>
      </c>
      <c r="AI16" s="53">
        <f t="shared" si="4"/>
        <v>0.11939469088792411</v>
      </c>
      <c r="AJ16" s="52" t="s">
        <v>129</v>
      </c>
    </row>
    <row r="17" spans="1:36" x14ac:dyDescent="0.2">
      <c r="A17" s="52">
        <v>11</v>
      </c>
      <c r="B17" s="43">
        <v>8.3000000000000007</v>
      </c>
      <c r="C17" s="3" t="s">
        <v>58</v>
      </c>
      <c r="D17" s="53">
        <v>0.11318375129287316</v>
      </c>
      <c r="E17" s="53">
        <v>1.081</v>
      </c>
      <c r="F17" s="53">
        <v>1.1324600807821525</v>
      </c>
      <c r="G17" s="53">
        <f>(E17*D17)/F17</f>
        <v>0.1080405722231654</v>
      </c>
      <c r="H17" s="56" t="s">
        <v>129</v>
      </c>
      <c r="I17" s="52">
        <v>11</v>
      </c>
      <c r="J17" s="3" t="s">
        <v>58</v>
      </c>
      <c r="K17" s="53">
        <v>0.11318375129287316</v>
      </c>
      <c r="L17" s="53">
        <v>1.0389999999999999</v>
      </c>
      <c r="M17" s="53">
        <v>1.1324600807821525</v>
      </c>
      <c r="N17" s="53">
        <f t="shared" si="1"/>
        <v>0.1038428811654661</v>
      </c>
      <c r="O17" s="56" t="s">
        <v>129</v>
      </c>
      <c r="P17" s="52">
        <v>11</v>
      </c>
      <c r="Q17" s="3" t="s">
        <v>58</v>
      </c>
      <c r="R17" s="53">
        <v>0.11318375129287316</v>
      </c>
      <c r="S17" s="53">
        <v>0.95699999999999996</v>
      </c>
      <c r="T17" s="53">
        <v>1.1324600807821525</v>
      </c>
      <c r="U17" s="53">
        <f t="shared" si="3"/>
        <v>9.5647389100434133E-2</v>
      </c>
      <c r="V17" s="56" t="s">
        <v>129</v>
      </c>
      <c r="W17" s="52">
        <v>11</v>
      </c>
      <c r="X17" s="3" t="s">
        <v>58</v>
      </c>
      <c r="Y17" s="53">
        <v>0.11318375129287316</v>
      </c>
      <c r="Z17" s="53">
        <v>0.83899999999999997</v>
      </c>
      <c r="AA17" s="53">
        <v>1.1324600807821525</v>
      </c>
      <c r="AB17" s="53">
        <f t="shared" si="2"/>
        <v>8.385387612880274E-2</v>
      </c>
      <c r="AC17" s="52" t="s">
        <v>129</v>
      </c>
      <c r="AD17" s="52">
        <v>11</v>
      </c>
      <c r="AE17" s="3" t="s">
        <v>58</v>
      </c>
      <c r="AF17" s="53">
        <v>0.11318375129287316</v>
      </c>
      <c r="AG17" s="53">
        <v>0.68</v>
      </c>
      <c r="AH17" s="53">
        <v>1.1324600807821525</v>
      </c>
      <c r="AI17" s="53">
        <f t="shared" si="4"/>
        <v>6.79626171246554E-2</v>
      </c>
      <c r="AJ17" s="52" t="s">
        <v>129</v>
      </c>
    </row>
    <row r="18" spans="1:36" x14ac:dyDescent="0.2">
      <c r="A18" s="52">
        <v>11.1</v>
      </c>
      <c r="B18" s="1">
        <v>8.31</v>
      </c>
      <c r="C18" s="3" t="s">
        <v>61</v>
      </c>
      <c r="D18" s="53">
        <v>0.10425782382904492</v>
      </c>
      <c r="E18" s="53">
        <v>1.026</v>
      </c>
      <c r="F18" s="53">
        <v>1.0431517090302167</v>
      </c>
      <c r="G18" s="53">
        <f t="shared" si="0"/>
        <v>0.10254359583808299</v>
      </c>
      <c r="H18" s="52" t="s">
        <v>216</v>
      </c>
      <c r="I18" s="52">
        <v>11.1</v>
      </c>
      <c r="J18" s="3" t="s">
        <v>61</v>
      </c>
      <c r="K18" s="53">
        <v>0.10425782382904492</v>
      </c>
      <c r="L18" s="53">
        <v>0.98599999999999999</v>
      </c>
      <c r="M18" s="53">
        <v>1.0431517090302167</v>
      </c>
      <c r="N18" s="53">
        <f t="shared" si="1"/>
        <v>9.8545794830750308E-2</v>
      </c>
      <c r="O18" s="52" t="s">
        <v>216</v>
      </c>
      <c r="P18" s="52">
        <v>11.1</v>
      </c>
      <c r="Q18" s="3" t="s">
        <v>61</v>
      </c>
      <c r="R18" s="53">
        <v>0.10425782382904492</v>
      </c>
      <c r="S18" s="53">
        <v>0.89700000000000002</v>
      </c>
      <c r="T18" s="53">
        <v>1.0431517090302167</v>
      </c>
      <c r="U18" s="53">
        <f t="shared" si="3"/>
        <v>8.9650687589435132E-2</v>
      </c>
      <c r="V18" s="56" t="s">
        <v>129</v>
      </c>
      <c r="W18" s="52">
        <v>11.1</v>
      </c>
      <c r="X18" s="3" t="s">
        <v>61</v>
      </c>
      <c r="Y18" s="53">
        <v>0.10425782382904492</v>
      </c>
      <c r="Z18" s="53">
        <v>0.76100000000000001</v>
      </c>
      <c r="AA18" s="53">
        <v>1.0431517090302167</v>
      </c>
      <c r="AB18" s="53">
        <f t="shared" si="2"/>
        <v>7.6058164164504047E-2</v>
      </c>
      <c r="AC18" s="55" t="s">
        <v>129</v>
      </c>
      <c r="AD18" s="52">
        <v>11.1</v>
      </c>
      <c r="AE18" s="3" t="s">
        <v>61</v>
      </c>
      <c r="AF18" s="53">
        <v>0.10425782382904492</v>
      </c>
      <c r="AG18" s="53">
        <v>0.52500000000000002</v>
      </c>
      <c r="AH18" s="53">
        <v>1.0431517090302167</v>
      </c>
      <c r="AI18" s="53">
        <f t="shared" si="4"/>
        <v>5.2471138221241297E-2</v>
      </c>
      <c r="AJ18" s="55" t="s">
        <v>129</v>
      </c>
    </row>
    <row r="19" spans="1:36" x14ac:dyDescent="0.2">
      <c r="A19" s="52">
        <v>11.2</v>
      </c>
      <c r="B19" s="1">
        <v>8.32</v>
      </c>
      <c r="C19" s="3" t="s">
        <v>64</v>
      </c>
      <c r="D19" s="53">
        <v>5.1300421408897304E-2</v>
      </c>
      <c r="E19" s="53">
        <v>1.014</v>
      </c>
      <c r="F19" s="53">
        <v>1.0255358424776946</v>
      </c>
      <c r="G19" s="53">
        <f t="shared" si="0"/>
        <v>5.0723363488637187E-2</v>
      </c>
      <c r="H19" s="56" t="s">
        <v>129</v>
      </c>
      <c r="I19" s="52">
        <v>11.2</v>
      </c>
      <c r="J19" s="3" t="s">
        <v>64</v>
      </c>
      <c r="K19" s="53">
        <v>5.1300421408897304E-2</v>
      </c>
      <c r="L19" s="53">
        <v>0.97499999999999998</v>
      </c>
      <c r="M19" s="53">
        <v>1.0255358424776946</v>
      </c>
      <c r="N19" s="53">
        <f t="shared" si="1"/>
        <v>4.8772464892920364E-2</v>
      </c>
      <c r="O19" s="55" t="s">
        <v>129</v>
      </c>
      <c r="P19" s="52">
        <v>11.2</v>
      </c>
      <c r="Q19" s="3" t="s">
        <v>64</v>
      </c>
      <c r="R19" s="53">
        <v>5.1300421408897304E-2</v>
      </c>
      <c r="S19" s="53">
        <v>0.88400000000000001</v>
      </c>
      <c r="T19" s="53">
        <v>1.0255358424776946</v>
      </c>
      <c r="U19" s="53">
        <f t="shared" si="3"/>
        <v>4.4220368169581137E-2</v>
      </c>
      <c r="V19" s="55" t="s">
        <v>129</v>
      </c>
      <c r="W19" s="52">
        <v>11.2</v>
      </c>
      <c r="X19" s="3" t="s">
        <v>64</v>
      </c>
      <c r="Y19" s="53">
        <v>5.1300421408897304E-2</v>
      </c>
      <c r="Z19" s="53">
        <v>0.74199999999999999</v>
      </c>
      <c r="AA19" s="53">
        <v>1.0255358424776946</v>
      </c>
      <c r="AB19" s="53">
        <f t="shared" si="2"/>
        <v>3.7117096359535293E-2</v>
      </c>
      <c r="AC19" s="55" t="s">
        <v>129</v>
      </c>
      <c r="AD19" s="52">
        <v>11.2</v>
      </c>
      <c r="AE19" s="3" t="s">
        <v>64</v>
      </c>
      <c r="AF19" s="53">
        <v>5.1300421408897304E-2</v>
      </c>
      <c r="AG19" s="53">
        <v>0.46</v>
      </c>
      <c r="AH19" s="53">
        <v>1.0255358424776946</v>
      </c>
      <c r="AI19" s="53">
        <f t="shared" si="4"/>
        <v>2.3010598821275249E-2</v>
      </c>
      <c r="AJ19" s="52" t="s">
        <v>134</v>
      </c>
    </row>
    <row r="20" spans="1:36" x14ac:dyDescent="0.2">
      <c r="A20" s="52">
        <v>13</v>
      </c>
      <c r="B20" s="1">
        <v>11.85</v>
      </c>
      <c r="C20" s="3" t="s">
        <v>70</v>
      </c>
      <c r="D20" s="53">
        <v>0.11607657352848161</v>
      </c>
      <c r="E20" s="53">
        <v>1.0980000000000001</v>
      </c>
      <c r="F20" s="53">
        <v>1.1614042151230315</v>
      </c>
      <c r="G20" s="53">
        <f t="shared" si="0"/>
        <v>0.10973963765128179</v>
      </c>
      <c r="H20" s="56" t="s">
        <v>129</v>
      </c>
      <c r="I20" s="52">
        <v>13</v>
      </c>
      <c r="J20" s="3" t="s">
        <v>70</v>
      </c>
      <c r="K20" s="53">
        <v>0.11607657352848161</v>
      </c>
      <c r="L20" s="53">
        <v>1.056</v>
      </c>
      <c r="M20" s="53">
        <v>1.1614042151230315</v>
      </c>
      <c r="N20" s="53">
        <f t="shared" si="1"/>
        <v>0.1055419465935825</v>
      </c>
      <c r="O20" s="55" t="s">
        <v>129</v>
      </c>
      <c r="P20" s="52">
        <v>13</v>
      </c>
      <c r="Q20" s="3" t="s">
        <v>70</v>
      </c>
      <c r="R20" s="53">
        <v>0.11607657352848161</v>
      </c>
      <c r="S20" s="53">
        <v>0.97499999999999998</v>
      </c>
      <c r="T20" s="53">
        <v>1.1614042151230315</v>
      </c>
      <c r="U20" s="53">
        <f t="shared" si="3"/>
        <v>9.7446399553733826E-2</v>
      </c>
      <c r="V20" s="55" t="s">
        <v>129</v>
      </c>
      <c r="W20" s="52">
        <v>13</v>
      </c>
      <c r="X20" s="3" t="s">
        <v>70</v>
      </c>
      <c r="Y20" s="53">
        <v>0.11607657352848161</v>
      </c>
      <c r="Z20" s="53">
        <v>0.86099999999999999</v>
      </c>
      <c r="AA20" s="53">
        <v>1.1614042151230315</v>
      </c>
      <c r="AB20" s="53">
        <f t="shared" si="2"/>
        <v>8.6052666682835718E-2</v>
      </c>
      <c r="AC20" s="55" t="s">
        <v>129</v>
      </c>
      <c r="AD20" s="52">
        <v>13</v>
      </c>
      <c r="AE20" s="3" t="s">
        <v>70</v>
      </c>
      <c r="AF20" s="53">
        <v>0.11607657352848161</v>
      </c>
      <c r="AG20" s="53">
        <v>0.71199999999999997</v>
      </c>
      <c r="AH20" s="53">
        <v>1.1614042151230315</v>
      </c>
      <c r="AI20" s="53">
        <f t="shared" si="4"/>
        <v>7.1160857930521529E-2</v>
      </c>
      <c r="AJ20" s="55" t="s">
        <v>129</v>
      </c>
    </row>
    <row r="21" spans="1:36" x14ac:dyDescent="0.2">
      <c r="A21" s="52" t="s">
        <v>98</v>
      </c>
      <c r="B21" s="1">
        <v>4</v>
      </c>
      <c r="C21" s="3" t="s">
        <v>73</v>
      </c>
      <c r="D21" s="53">
        <v>0.10655145279306094</v>
      </c>
      <c r="E21" s="57">
        <v>1.0412999999999999</v>
      </c>
      <c r="F21" s="53">
        <v>1.0661006147892487</v>
      </c>
      <c r="G21" s="53">
        <f t="shared" si="0"/>
        <v>0.10407275472338773</v>
      </c>
      <c r="H21" s="52" t="s">
        <v>215</v>
      </c>
      <c r="I21" s="52" t="s">
        <v>98</v>
      </c>
      <c r="J21" s="3" t="s">
        <v>73</v>
      </c>
      <c r="K21" s="53">
        <v>0.10655145279306094</v>
      </c>
      <c r="L21" s="57">
        <v>1.0005999999999999</v>
      </c>
      <c r="M21" s="58">
        <v>1.0661006150000001</v>
      </c>
      <c r="N21" s="53">
        <f t="shared" si="1"/>
        <v>0.10000499217865733</v>
      </c>
      <c r="O21" s="55" t="s">
        <v>215</v>
      </c>
      <c r="P21" s="52" t="s">
        <v>98</v>
      </c>
      <c r="Q21" s="3" t="s">
        <v>73</v>
      </c>
      <c r="R21" s="53">
        <v>0.10655145279306094</v>
      </c>
      <c r="S21" s="57">
        <v>0.91410999999999998</v>
      </c>
      <c r="T21" s="58">
        <v>1.0661006150000001</v>
      </c>
      <c r="U21" s="53">
        <f t="shared" si="3"/>
        <v>9.1360746952261096E-2</v>
      </c>
      <c r="V21" s="52" t="s">
        <v>221</v>
      </c>
      <c r="W21" s="52" t="s">
        <v>98</v>
      </c>
      <c r="X21" s="3" t="s">
        <v>73</v>
      </c>
      <c r="Y21" s="53">
        <v>0.10655145279306094</v>
      </c>
      <c r="Z21" s="57">
        <v>0.78413999999999995</v>
      </c>
      <c r="AA21" s="58">
        <v>1.0661006150000001</v>
      </c>
      <c r="AB21" s="53">
        <f t="shared" si="2"/>
        <v>7.8370892031753306E-2</v>
      </c>
      <c r="AC21" s="52" t="s">
        <v>220</v>
      </c>
      <c r="AD21" s="52" t="s">
        <v>98</v>
      </c>
      <c r="AE21" s="3" t="s">
        <v>73</v>
      </c>
      <c r="AF21" s="53">
        <v>0.10655145279306094</v>
      </c>
      <c r="AG21" s="57">
        <v>0.58072000000000001</v>
      </c>
      <c r="AH21" s="58">
        <v>1.0661006150000001</v>
      </c>
      <c r="AI21" s="53">
        <f t="shared" si="4"/>
        <v>5.8040075012982098E-2</v>
      </c>
      <c r="AJ21" s="52" t="s">
        <v>216</v>
      </c>
    </row>
    <row r="22" spans="1:36" x14ac:dyDescent="0.2">
      <c r="A22" s="52" t="s">
        <v>105</v>
      </c>
      <c r="B22" s="1">
        <v>2.75</v>
      </c>
      <c r="C22" s="3" t="s">
        <v>76</v>
      </c>
      <c r="D22" s="53">
        <v>0.1056533033964735</v>
      </c>
      <c r="E22" s="53">
        <v>1.0356000000000001</v>
      </c>
      <c r="F22" s="53">
        <v>1.0572449899381586</v>
      </c>
      <c r="G22" s="53">
        <f t="shared" si="0"/>
        <v>0.10349026199101491</v>
      </c>
      <c r="H22" s="52" t="s">
        <v>215</v>
      </c>
      <c r="I22" s="52" t="s">
        <v>105</v>
      </c>
      <c r="J22" s="3" t="s">
        <v>76</v>
      </c>
      <c r="K22" s="53">
        <v>0.1056533033964735</v>
      </c>
      <c r="L22" s="53">
        <v>0.99514999999999998</v>
      </c>
      <c r="M22" s="58">
        <v>1.0572449900000001</v>
      </c>
      <c r="N22" s="53">
        <f t="shared" si="1"/>
        <v>9.9447985915734255E-2</v>
      </c>
      <c r="O22" s="55" t="s">
        <v>215</v>
      </c>
      <c r="P22" s="52" t="s">
        <v>105</v>
      </c>
      <c r="Q22" s="3" t="s">
        <v>76</v>
      </c>
      <c r="R22" s="53">
        <v>0.1056533033964735</v>
      </c>
      <c r="S22" s="53">
        <v>0.90790999999999999</v>
      </c>
      <c r="T22" s="58">
        <v>1.0572449900000001</v>
      </c>
      <c r="U22" s="53">
        <f t="shared" si="3"/>
        <v>9.0729860717232852E-2</v>
      </c>
      <c r="V22" s="52" t="s">
        <v>220</v>
      </c>
      <c r="W22" s="52" t="s">
        <v>105</v>
      </c>
      <c r="X22" s="3" t="s">
        <v>76</v>
      </c>
      <c r="Y22" s="53">
        <v>0.1056533033964735</v>
      </c>
      <c r="Z22" s="53">
        <v>0.77575000000000005</v>
      </c>
      <c r="AA22" s="58">
        <v>1.0572449900000001</v>
      </c>
      <c r="AB22" s="53">
        <f t="shared" si="2"/>
        <v>7.7522760462373358E-2</v>
      </c>
      <c r="AC22" s="52" t="s">
        <v>221</v>
      </c>
      <c r="AD22" s="52" t="s">
        <v>105</v>
      </c>
      <c r="AE22" s="3" t="s">
        <v>76</v>
      </c>
      <c r="AF22" s="53">
        <v>0.1056533033964735</v>
      </c>
      <c r="AG22" s="53">
        <v>0.56186000000000003</v>
      </c>
      <c r="AH22" s="58">
        <v>1.0572449900000001</v>
      </c>
      <c r="AI22" s="53">
        <f t="shared" si="4"/>
        <v>5.6148163961829319E-2</v>
      </c>
      <c r="AJ22" s="52" t="s">
        <v>223</v>
      </c>
    </row>
    <row r="23" spans="1:36" x14ac:dyDescent="0.2">
      <c r="A23" s="52" t="s">
        <v>99</v>
      </c>
      <c r="B23" s="1">
        <v>3</v>
      </c>
      <c r="C23" s="3" t="s">
        <v>79</v>
      </c>
      <c r="D23" s="53">
        <v>0.10578660650592511</v>
      </c>
      <c r="E23" s="53">
        <v>1.0364</v>
      </c>
      <c r="F23" s="53">
        <v>1.0584479448766346</v>
      </c>
      <c r="G23" s="53">
        <f>(E23*D23)/F23</f>
        <v>0.10358302409998948</v>
      </c>
      <c r="H23" s="52" t="s">
        <v>215</v>
      </c>
      <c r="I23" s="52" t="s">
        <v>99</v>
      </c>
      <c r="J23" s="3" t="s">
        <v>79</v>
      </c>
      <c r="K23" s="53">
        <v>0.10578660650592511</v>
      </c>
      <c r="L23" s="53">
        <v>0.99589000000000005</v>
      </c>
      <c r="M23" s="58">
        <v>1.0584479449999999</v>
      </c>
      <c r="N23" s="53">
        <f t="shared" si="1"/>
        <v>9.9534251118212319E-2</v>
      </c>
      <c r="O23" s="55" t="s">
        <v>215</v>
      </c>
      <c r="P23" s="52" t="s">
        <v>99</v>
      </c>
      <c r="Q23" s="3" t="s">
        <v>79</v>
      </c>
      <c r="R23" s="53">
        <v>0.10578660650592511</v>
      </c>
      <c r="S23" s="53">
        <v>0.90876000000000001</v>
      </c>
      <c r="T23" s="58">
        <v>1.0584479449999999</v>
      </c>
      <c r="U23" s="53">
        <f t="shared" si="3"/>
        <v>9.0826041075004887E-2</v>
      </c>
      <c r="V23" s="55" t="s">
        <v>215</v>
      </c>
      <c r="W23" s="52" t="s">
        <v>99</v>
      </c>
      <c r="X23" s="3" t="s">
        <v>79</v>
      </c>
      <c r="Y23" s="53">
        <v>0.10578660650592511</v>
      </c>
      <c r="Z23" s="53">
        <v>0.77690000000000003</v>
      </c>
      <c r="AA23" s="58">
        <v>1.0584479449999999</v>
      </c>
      <c r="AB23" s="53">
        <f t="shared" si="2"/>
        <v>7.7647290055868762E-2</v>
      </c>
      <c r="AC23" s="55" t="s">
        <v>222</v>
      </c>
      <c r="AD23" s="52" t="s">
        <v>99</v>
      </c>
      <c r="AE23" s="3" t="s">
        <v>79</v>
      </c>
      <c r="AF23" s="53">
        <v>0.10578660650592511</v>
      </c>
      <c r="AG23" s="53">
        <v>0.56455999999999995</v>
      </c>
      <c r="AH23" s="58">
        <v>1.0584479449999999</v>
      </c>
      <c r="AI23" s="53">
        <f t="shared" si="4"/>
        <v>5.6424963410916802E-2</v>
      </c>
      <c r="AJ23" s="52" t="s">
        <v>223</v>
      </c>
    </row>
    <row r="24" spans="1:36" x14ac:dyDescent="0.2">
      <c r="A24" s="52" t="s">
        <v>106</v>
      </c>
      <c r="B24" s="1">
        <v>2</v>
      </c>
      <c r="C24" s="3" t="s">
        <v>81</v>
      </c>
      <c r="D24" s="53">
        <v>0.10489490419394577</v>
      </c>
      <c r="E24" s="53">
        <v>1.0306999999999999</v>
      </c>
      <c r="F24" s="53">
        <v>1.0496558873595423</v>
      </c>
      <c r="G24" s="53">
        <f t="shared" si="0"/>
        <v>0.10300059196035057</v>
      </c>
      <c r="H24" s="52" t="s">
        <v>215</v>
      </c>
      <c r="I24" s="52" t="s">
        <v>106</v>
      </c>
      <c r="J24" s="3" t="s">
        <v>81</v>
      </c>
      <c r="K24" s="53">
        <v>0.10489490419394577</v>
      </c>
      <c r="L24" s="53">
        <v>0.99041999999999997</v>
      </c>
      <c r="M24" s="58">
        <v>1.0496558869999999</v>
      </c>
      <c r="N24" s="53">
        <f t="shared" si="1"/>
        <v>9.8975304476873555E-2</v>
      </c>
      <c r="O24" s="55" t="s">
        <v>129</v>
      </c>
      <c r="P24" s="52" t="s">
        <v>106</v>
      </c>
      <c r="Q24" s="59" t="s">
        <v>81</v>
      </c>
      <c r="R24" s="53">
        <v>0.10489490419394577</v>
      </c>
      <c r="S24" s="53">
        <v>0.90251000000000003</v>
      </c>
      <c r="T24" s="58">
        <v>1.0496558869999999</v>
      </c>
      <c r="U24" s="53">
        <f t="shared" si="3"/>
        <v>9.0190224393109142E-2</v>
      </c>
      <c r="V24" s="55" t="s">
        <v>215</v>
      </c>
      <c r="W24" s="52" t="s">
        <v>106</v>
      </c>
      <c r="X24" s="59" t="s">
        <v>81</v>
      </c>
      <c r="Y24" s="53">
        <v>0.10489490419394577</v>
      </c>
      <c r="Z24" s="53">
        <v>0.76831000000000005</v>
      </c>
      <c r="AA24" s="58">
        <v>1.0496558869999999</v>
      </c>
      <c r="AB24" s="53">
        <f t="shared" si="2"/>
        <v>7.6779261507872135E-2</v>
      </c>
      <c r="AC24" s="52" t="s">
        <v>221</v>
      </c>
      <c r="AD24" s="52" t="s">
        <v>106</v>
      </c>
      <c r="AE24" s="59" t="s">
        <v>81</v>
      </c>
      <c r="AF24" s="53">
        <v>0.10489490419394577</v>
      </c>
      <c r="AG24" s="53">
        <v>0.54357999999999995</v>
      </c>
      <c r="AH24" s="58">
        <v>1.0496558869999999</v>
      </c>
      <c r="AI24" s="53">
        <f t="shared" si="4"/>
        <v>5.4321394971364595E-2</v>
      </c>
      <c r="AJ24" s="52" t="s">
        <v>224</v>
      </c>
    </row>
    <row r="25" spans="1:36" x14ac:dyDescent="0.2">
      <c r="A25" s="52" t="s">
        <v>107</v>
      </c>
      <c r="B25" s="1">
        <v>9</v>
      </c>
      <c r="C25" s="3" t="s">
        <v>84</v>
      </c>
      <c r="D25" s="53">
        <v>0.10777263763958467</v>
      </c>
      <c r="E25" s="53">
        <v>1.0489999999999999</v>
      </c>
      <c r="F25" s="53">
        <v>1.0783191803885255</v>
      </c>
      <c r="G25" s="53">
        <f t="shared" si="0"/>
        <v>0.10484233141729928</v>
      </c>
      <c r="H25" s="56" t="s">
        <v>129</v>
      </c>
      <c r="I25" s="52" t="s">
        <v>107</v>
      </c>
      <c r="J25" s="3" t="s">
        <v>84</v>
      </c>
      <c r="K25" s="53">
        <v>0.10777263763958467</v>
      </c>
      <c r="L25" s="53">
        <v>1.0081</v>
      </c>
      <c r="M25" s="58">
        <v>1.07831918</v>
      </c>
      <c r="N25" s="53">
        <f t="shared" si="1"/>
        <v>0.10075457992360416</v>
      </c>
      <c r="O25" s="55" t="s">
        <v>215</v>
      </c>
      <c r="P25" s="52" t="s">
        <v>107</v>
      </c>
      <c r="Q25" s="59" t="s">
        <v>84</v>
      </c>
      <c r="R25" s="53">
        <v>0.10777263763958467</v>
      </c>
      <c r="S25" s="53">
        <v>0.92249000000000003</v>
      </c>
      <c r="T25" s="58">
        <v>1.07831918</v>
      </c>
      <c r="U25" s="53">
        <f t="shared" si="3"/>
        <v>9.2198286314577521E-2</v>
      </c>
      <c r="V25" s="55" t="s">
        <v>129</v>
      </c>
      <c r="W25" s="52" t="s">
        <v>107</v>
      </c>
      <c r="X25" s="59" t="s">
        <v>84</v>
      </c>
      <c r="Y25" s="53">
        <v>0.10777263763958467</v>
      </c>
      <c r="Z25" s="53">
        <v>0.79527999999999999</v>
      </c>
      <c r="AA25" s="58">
        <v>1.07831918</v>
      </c>
      <c r="AB25" s="53">
        <f t="shared" si="2"/>
        <v>7.9484279656426862E-2</v>
      </c>
      <c r="AC25" s="55" t="s">
        <v>129</v>
      </c>
      <c r="AD25" s="52" t="s">
        <v>107</v>
      </c>
      <c r="AE25" s="59" t="s">
        <v>84</v>
      </c>
      <c r="AF25" s="53">
        <v>0.10777263763958467</v>
      </c>
      <c r="AG25" s="53">
        <v>0.60357000000000005</v>
      </c>
      <c r="AH25" s="58">
        <v>1.07831918</v>
      </c>
      <c r="AI25" s="53">
        <f t="shared" si="4"/>
        <v>6.0323818871629575E-2</v>
      </c>
      <c r="AJ25" s="55" t="s">
        <v>129</v>
      </c>
    </row>
    <row r="26" spans="1:36" x14ac:dyDescent="0.2">
      <c r="A26" s="52" t="s">
        <v>101</v>
      </c>
      <c r="B26" s="1">
        <v>7.8</v>
      </c>
      <c r="C26" s="3" t="s">
        <v>87</v>
      </c>
      <c r="D26" s="53">
        <v>0.10686419456417562</v>
      </c>
      <c r="E26" s="53">
        <v>1.0434000000000001</v>
      </c>
      <c r="F26" s="53">
        <v>1.0693620613335446</v>
      </c>
      <c r="G26" s="53">
        <f t="shared" si="0"/>
        <v>0.10426973673370506</v>
      </c>
      <c r="H26" s="52" t="s">
        <v>215</v>
      </c>
      <c r="I26" s="52" t="s">
        <v>101</v>
      </c>
      <c r="J26" s="3" t="s">
        <v>87</v>
      </c>
      <c r="K26" s="53">
        <v>0.10686419456417562</v>
      </c>
      <c r="L26" s="53">
        <v>1.0025999999999999</v>
      </c>
      <c r="M26" s="58">
        <v>1.0693620610000001</v>
      </c>
      <c r="N26" s="53">
        <f t="shared" si="1"/>
        <v>0.10019248426473067</v>
      </c>
      <c r="O26" s="52" t="s">
        <v>215</v>
      </c>
      <c r="P26" s="52" t="s">
        <v>101</v>
      </c>
      <c r="Q26" s="59" t="s">
        <v>87</v>
      </c>
      <c r="R26" s="53">
        <v>0.10686419456417562</v>
      </c>
      <c r="S26" s="53">
        <v>0.91635999999999995</v>
      </c>
      <c r="T26" s="58">
        <v>1.0693620610000001</v>
      </c>
      <c r="U26" s="53">
        <f t="shared" si="3"/>
        <v>9.1574291722350487E-2</v>
      </c>
      <c r="V26" s="52" t="s">
        <v>216</v>
      </c>
      <c r="W26" s="52" t="s">
        <v>101</v>
      </c>
      <c r="X26" s="59" t="s">
        <v>87</v>
      </c>
      <c r="Y26" s="53">
        <v>0.10686419456417562</v>
      </c>
      <c r="Z26" s="53">
        <v>0.78715999999999997</v>
      </c>
      <c r="AA26" s="58">
        <v>1.0693620610000001</v>
      </c>
      <c r="AB26" s="53">
        <f t="shared" si="2"/>
        <v>7.8662992134276272E-2</v>
      </c>
      <c r="AC26" s="52" t="s">
        <v>216</v>
      </c>
      <c r="AD26" s="52" t="s">
        <v>101</v>
      </c>
      <c r="AE26" s="59" t="s">
        <v>87</v>
      </c>
      <c r="AF26" s="53">
        <v>0.10686419456417562</v>
      </c>
      <c r="AG26" s="53">
        <v>0.58713000000000004</v>
      </c>
      <c r="AH26" s="58">
        <v>1.0693620610000001</v>
      </c>
      <c r="AI26" s="53">
        <f t="shared" si="4"/>
        <v>5.8673462284411851E-2</v>
      </c>
      <c r="AJ26" s="52" t="s">
        <v>216</v>
      </c>
    </row>
    <row r="27" spans="1:36" x14ac:dyDescent="0.2">
      <c r="A27" s="52" t="s">
        <v>110</v>
      </c>
      <c r="B27" s="52">
        <v>7.12</v>
      </c>
      <c r="C27" s="3" t="s">
        <v>104</v>
      </c>
      <c r="D27" s="53">
        <v>0.10919200987447483</v>
      </c>
      <c r="E27" s="53">
        <v>1.0579000000000001</v>
      </c>
      <c r="F27" s="53">
        <v>1.0925207100022984</v>
      </c>
      <c r="G27" s="53">
        <f t="shared" si="0"/>
        <v>0.1057318421414308</v>
      </c>
      <c r="H27" s="52" t="s">
        <v>216</v>
      </c>
      <c r="I27" s="52" t="s">
        <v>110</v>
      </c>
      <c r="J27" s="3" t="s">
        <v>104</v>
      </c>
      <c r="K27" s="53">
        <v>0.10919200987447483</v>
      </c>
      <c r="L27" s="53">
        <v>1.0630999999999999</v>
      </c>
      <c r="M27" s="53">
        <v>1.0925207100022984</v>
      </c>
      <c r="N27" s="53">
        <f t="shared" si="1"/>
        <v>0.10625155627238404</v>
      </c>
      <c r="O27" s="31" t="s">
        <v>216</v>
      </c>
      <c r="P27" s="8" t="s">
        <v>110</v>
      </c>
      <c r="Q27" s="59" t="s">
        <v>104</v>
      </c>
      <c r="R27" s="53">
        <v>0.10919200987447483</v>
      </c>
      <c r="S27" s="53">
        <v>0.93200000000000005</v>
      </c>
      <c r="T27" s="53">
        <v>1.0925207100022984</v>
      </c>
      <c r="U27" s="53">
        <f t="shared" si="3"/>
        <v>9.3148763470851229E-2</v>
      </c>
      <c r="V27" s="31" t="s">
        <v>220</v>
      </c>
      <c r="W27" s="8" t="s">
        <v>110</v>
      </c>
      <c r="X27" s="59" t="s">
        <v>104</v>
      </c>
      <c r="Y27" s="53">
        <v>0.10919200987447483</v>
      </c>
      <c r="Z27" s="53">
        <v>0.80779999999999996</v>
      </c>
      <c r="AA27" s="53">
        <v>1.0925207100022984</v>
      </c>
      <c r="AB27" s="53">
        <f t="shared" si="2"/>
        <v>8.0735591343083279E-2</v>
      </c>
      <c r="AC27" s="52" t="s">
        <v>224</v>
      </c>
      <c r="AD27" s="8" t="s">
        <v>110</v>
      </c>
      <c r="AE27" s="59" t="s">
        <v>104</v>
      </c>
      <c r="AF27" s="53">
        <v>0.10919200987447483</v>
      </c>
      <c r="AG27" s="53">
        <v>0.90910000000000002</v>
      </c>
      <c r="AH27" s="53">
        <v>1.0925207100022984</v>
      </c>
      <c r="AI27" s="53">
        <f t="shared" si="4"/>
        <v>9.0860022394153278E-2</v>
      </c>
      <c r="AJ27" s="52" t="s">
        <v>224</v>
      </c>
    </row>
    <row r="29" spans="1:36" s="267" customFormat="1" ht="35" customHeight="1" x14ac:dyDescent="0.2">
      <c r="A29" s="267" t="s">
        <v>137</v>
      </c>
    </row>
    <row r="30" spans="1:36" ht="48" x14ac:dyDescent="0.2">
      <c r="A30" s="51" t="s">
        <v>112</v>
      </c>
      <c r="B30" s="51"/>
      <c r="C30" s="52" t="s">
        <v>136</v>
      </c>
      <c r="D30" s="53" t="s">
        <v>114</v>
      </c>
      <c r="E30" s="53" t="s">
        <v>3</v>
      </c>
      <c r="F30" s="53" t="s">
        <v>2</v>
      </c>
      <c r="G30" s="53" t="s">
        <v>115</v>
      </c>
      <c r="H30" s="51" t="s">
        <v>116</v>
      </c>
      <c r="I30" s="51" t="s">
        <v>117</v>
      </c>
      <c r="J30" s="52" t="s">
        <v>113</v>
      </c>
      <c r="K30" s="53" t="s">
        <v>118</v>
      </c>
      <c r="L30" s="53" t="s">
        <v>3</v>
      </c>
      <c r="M30" s="53" t="s">
        <v>2</v>
      </c>
      <c r="N30" s="53" t="s">
        <v>119</v>
      </c>
      <c r="O30" s="51" t="s">
        <v>116</v>
      </c>
      <c r="P30" s="51" t="s">
        <v>120</v>
      </c>
      <c r="Q30" s="52" t="s">
        <v>113</v>
      </c>
      <c r="R30" s="53" t="s">
        <v>118</v>
      </c>
      <c r="S30" s="53" t="s">
        <v>3</v>
      </c>
      <c r="T30" s="53" t="s">
        <v>2</v>
      </c>
      <c r="U30" s="53" t="s">
        <v>119</v>
      </c>
      <c r="V30" s="51" t="s">
        <v>116</v>
      </c>
      <c r="W30" s="51" t="s">
        <v>121</v>
      </c>
      <c r="X30" s="52" t="s">
        <v>113</v>
      </c>
      <c r="Y30" s="53" t="s">
        <v>118</v>
      </c>
      <c r="Z30" s="53" t="s">
        <v>3</v>
      </c>
      <c r="AA30" s="53" t="s">
        <v>2</v>
      </c>
      <c r="AB30" s="53" t="s">
        <v>119</v>
      </c>
      <c r="AC30" s="51" t="s">
        <v>116</v>
      </c>
      <c r="AD30" s="51" t="s">
        <v>122</v>
      </c>
      <c r="AE30" s="52" t="s">
        <v>113</v>
      </c>
      <c r="AF30" s="53" t="s">
        <v>118</v>
      </c>
      <c r="AG30" s="53" t="s">
        <v>3</v>
      </c>
      <c r="AH30" s="53" t="s">
        <v>2</v>
      </c>
      <c r="AI30" s="53" t="s">
        <v>119</v>
      </c>
      <c r="AJ30" s="51" t="s">
        <v>116</v>
      </c>
    </row>
    <row r="31" spans="1:36" ht="64" x14ac:dyDescent="0.2">
      <c r="B31" s="52" t="s">
        <v>95</v>
      </c>
      <c r="C31" s="52" t="s">
        <v>123</v>
      </c>
      <c r="D31" s="53" t="s">
        <v>124</v>
      </c>
      <c r="E31" s="53" t="s">
        <v>21</v>
      </c>
      <c r="F31" s="54" t="s">
        <v>1</v>
      </c>
      <c r="G31" s="53" t="s">
        <v>125</v>
      </c>
      <c r="J31" s="52" t="s">
        <v>123</v>
      </c>
      <c r="K31" s="53" t="s">
        <v>124</v>
      </c>
      <c r="L31" s="53" t="s">
        <v>21</v>
      </c>
      <c r="M31" s="54" t="s">
        <v>1</v>
      </c>
      <c r="N31" s="53" t="s">
        <v>125</v>
      </c>
      <c r="Q31" s="52" t="s">
        <v>123</v>
      </c>
      <c r="R31" s="53" t="s">
        <v>124</v>
      </c>
      <c r="S31" s="53" t="s">
        <v>21</v>
      </c>
      <c r="T31" s="54" t="s">
        <v>1</v>
      </c>
      <c r="U31" s="53" t="s">
        <v>125</v>
      </c>
      <c r="X31" s="52" t="s">
        <v>123</v>
      </c>
      <c r="Y31" s="53" t="s">
        <v>124</v>
      </c>
      <c r="Z31" s="53" t="s">
        <v>21</v>
      </c>
      <c r="AA31" s="54" t="s">
        <v>1</v>
      </c>
      <c r="AB31" s="53" t="s">
        <v>125</v>
      </c>
      <c r="AE31" s="52" t="s">
        <v>123</v>
      </c>
      <c r="AF31" s="53" t="s">
        <v>124</v>
      </c>
      <c r="AG31" s="53" t="s">
        <v>21</v>
      </c>
      <c r="AH31" s="54" t="s">
        <v>1</v>
      </c>
      <c r="AI31" s="53" t="s">
        <v>125</v>
      </c>
    </row>
    <row r="32" spans="1:36" x14ac:dyDescent="0.2">
      <c r="A32" s="52">
        <v>1</v>
      </c>
      <c r="B32" s="1">
        <v>1.1000000000000001</v>
      </c>
      <c r="C32" s="52" t="s">
        <v>126</v>
      </c>
      <c r="D32" s="53">
        <v>0.10285601315342779</v>
      </c>
      <c r="E32" s="52">
        <v>1.0172000000000001</v>
      </c>
      <c r="F32" s="53">
        <v>1.0292532376711709</v>
      </c>
      <c r="G32" s="53">
        <f t="shared" ref="G32:G48" si="5">(E32*D32)/F32</f>
        <v>0.10165150105954074</v>
      </c>
      <c r="H32" s="52" t="s">
        <v>215</v>
      </c>
      <c r="I32" s="52">
        <v>1</v>
      </c>
      <c r="J32" s="52" t="s">
        <v>126</v>
      </c>
      <c r="K32" s="53">
        <v>0.10285601315342779</v>
      </c>
      <c r="L32" s="53">
        <v>0.97750000000000004</v>
      </c>
      <c r="M32" s="53">
        <v>1.0292532376711709</v>
      </c>
      <c r="N32" s="53">
        <f t="shared" ref="N32:N48" si="6">(L32*K32)/M32</f>
        <v>9.7684174484566511E-2</v>
      </c>
      <c r="O32" s="52" t="s">
        <v>215</v>
      </c>
      <c r="P32" s="52">
        <v>1</v>
      </c>
      <c r="Q32" s="52" t="s">
        <v>126</v>
      </c>
      <c r="R32" s="53">
        <v>0.10285601315342779</v>
      </c>
      <c r="S32" s="53">
        <v>0.88749999999999996</v>
      </c>
      <c r="T32" s="53">
        <v>1.0292532376711709</v>
      </c>
      <c r="U32" s="53">
        <f>(S32*R32)/T32</f>
        <v>8.8690235145834045E-2</v>
      </c>
      <c r="V32" s="52" t="s">
        <v>215</v>
      </c>
      <c r="W32" s="52">
        <v>1</v>
      </c>
      <c r="X32" s="52" t="s">
        <v>126</v>
      </c>
      <c r="Y32" s="53">
        <v>0.10285601315342779</v>
      </c>
      <c r="Z32" s="53">
        <v>0.74719999999999998</v>
      </c>
      <c r="AA32" s="53">
        <v>1.0292532376711709</v>
      </c>
      <c r="AB32" s="53">
        <f t="shared" ref="AB32:AB48" si="7">(Z32*Y32)/AA32</f>
        <v>7.4669683043343316E-2</v>
      </c>
      <c r="AC32" s="52" t="s">
        <v>127</v>
      </c>
      <c r="AD32" s="52">
        <v>1</v>
      </c>
      <c r="AE32" s="52" t="s">
        <v>126</v>
      </c>
      <c r="AF32" s="53">
        <v>0.10285601315342779</v>
      </c>
      <c r="AG32" s="53">
        <v>0.47699999999999998</v>
      </c>
      <c r="AH32" s="53">
        <v>1.0292532376711709</v>
      </c>
      <c r="AI32" s="53">
        <f>(AG32*AF32)/AH32</f>
        <v>4.7667878495282069E-2</v>
      </c>
      <c r="AJ32" s="52" t="s">
        <v>127</v>
      </c>
    </row>
    <row r="33" spans="1:36" x14ac:dyDescent="0.2">
      <c r="A33" s="52">
        <v>2</v>
      </c>
      <c r="B33" s="1">
        <v>6.87</v>
      </c>
      <c r="C33" s="53" t="s">
        <v>128</v>
      </c>
      <c r="D33" s="53">
        <v>0.10373038303282926</v>
      </c>
      <c r="E33" s="52">
        <v>1.0229999999999999</v>
      </c>
      <c r="F33" s="53">
        <v>1.0378743998770272</v>
      </c>
      <c r="G33" s="53">
        <f t="shared" si="5"/>
        <v>0.10224376076253304</v>
      </c>
      <c r="H33" s="52" t="s">
        <v>216</v>
      </c>
      <c r="I33" s="52">
        <v>2</v>
      </c>
      <c r="J33" s="53" t="s">
        <v>128</v>
      </c>
      <c r="K33" s="53">
        <v>0.10373038303282926</v>
      </c>
      <c r="L33" s="53">
        <v>0.98299999999999998</v>
      </c>
      <c r="M33" s="53">
        <v>1.0378743998770272</v>
      </c>
      <c r="N33" s="53">
        <f t="shared" si="6"/>
        <v>9.8245959755200368E-2</v>
      </c>
      <c r="O33" s="52" t="s">
        <v>216</v>
      </c>
      <c r="P33" s="52">
        <v>2</v>
      </c>
      <c r="Q33" s="53" t="s">
        <v>128</v>
      </c>
      <c r="R33" s="53">
        <v>0.10373038303282926</v>
      </c>
      <c r="S33" s="53">
        <v>0.89300000000000002</v>
      </c>
      <c r="T33" s="53">
        <v>1.0378743998770272</v>
      </c>
      <c r="U33" s="53">
        <f>(S33*R33)/T33</f>
        <v>8.9250907488701875E-2</v>
      </c>
      <c r="V33" s="52" t="s">
        <v>219</v>
      </c>
      <c r="W33" s="52">
        <v>2</v>
      </c>
      <c r="X33" s="53" t="s">
        <v>128</v>
      </c>
      <c r="Y33" s="53">
        <v>0.10373038303282926</v>
      </c>
      <c r="Z33" s="53">
        <v>0.75600000000000001</v>
      </c>
      <c r="AA33" s="53">
        <v>1.0378743998770272</v>
      </c>
      <c r="AB33" s="53">
        <f t="shared" si="7"/>
        <v>7.5558439038587485E-2</v>
      </c>
      <c r="AC33" s="52" t="s">
        <v>220</v>
      </c>
      <c r="AD33" s="52">
        <v>2</v>
      </c>
      <c r="AE33" s="53" t="s">
        <v>128</v>
      </c>
      <c r="AF33" s="53">
        <v>0.10373038303282926</v>
      </c>
      <c r="AG33" s="53">
        <v>0.50900000000000001</v>
      </c>
      <c r="AH33" s="53">
        <v>1.0378743998770272</v>
      </c>
      <c r="AI33" s="53">
        <f>(AG33*AF33)/AH33</f>
        <v>5.0872017818308232E-2</v>
      </c>
      <c r="AJ33" s="52" t="s">
        <v>216</v>
      </c>
    </row>
    <row r="34" spans="1:36" x14ac:dyDescent="0.2">
      <c r="A34" s="52">
        <v>2.2000000000000002</v>
      </c>
      <c r="B34" s="1">
        <v>7.06</v>
      </c>
      <c r="C34" s="53" t="s">
        <v>45</v>
      </c>
      <c r="D34" s="53">
        <v>0.21489907844810976</v>
      </c>
      <c r="E34" s="52">
        <v>1.0467</v>
      </c>
      <c r="F34" s="53">
        <v>1.0745431717223666</v>
      </c>
      <c r="G34" s="53">
        <f t="shared" si="5"/>
        <v>0.20933069171254637</v>
      </c>
      <c r="H34" s="52" t="s">
        <v>217</v>
      </c>
      <c r="I34" s="52">
        <v>2.2000000000000002</v>
      </c>
      <c r="J34" s="53" t="s">
        <v>45</v>
      </c>
      <c r="K34" s="53">
        <v>0.21489907844810976</v>
      </c>
      <c r="L34" s="53">
        <v>1.0049999999999999</v>
      </c>
      <c r="M34" s="53">
        <v>1.0745431717223666</v>
      </c>
      <c r="N34" s="53">
        <f t="shared" si="6"/>
        <v>0.200991062550023</v>
      </c>
      <c r="O34" s="55" t="s">
        <v>216</v>
      </c>
      <c r="P34" s="52">
        <v>2.2000000000000002</v>
      </c>
      <c r="Q34" s="53" t="s">
        <v>45</v>
      </c>
      <c r="R34" s="53">
        <v>0.21489907844810976</v>
      </c>
      <c r="S34" s="53">
        <v>0.91900000000000004</v>
      </c>
      <c r="T34" s="53">
        <v>1.0745431717223666</v>
      </c>
      <c r="U34" s="53">
        <f>(S34*R34)/T34</f>
        <v>0.18379182734673749</v>
      </c>
      <c r="V34" s="55" t="s">
        <v>216</v>
      </c>
      <c r="W34" s="52">
        <v>2.2000000000000002</v>
      </c>
      <c r="X34" s="53" t="s">
        <v>45</v>
      </c>
      <c r="Y34" s="53">
        <v>0.21489907844810976</v>
      </c>
      <c r="Z34" s="53">
        <v>0.79100000000000004</v>
      </c>
      <c r="AA34" s="53">
        <v>1.0745431717223666</v>
      </c>
      <c r="AB34" s="53">
        <f t="shared" si="7"/>
        <v>0.1581929656488241</v>
      </c>
      <c r="AC34" s="52" t="s">
        <v>220</v>
      </c>
      <c r="AD34" s="52">
        <v>2.2000000000000002</v>
      </c>
      <c r="AE34" s="53" t="s">
        <v>45</v>
      </c>
      <c r="AF34" s="53">
        <v>0.21489907844810976</v>
      </c>
      <c r="AG34" s="53">
        <v>0.59599999999999997</v>
      </c>
      <c r="AH34" s="53">
        <v>1.0745431717223666</v>
      </c>
      <c r="AI34" s="53">
        <f>(AG34*AF34)/AH34</f>
        <v>0.11919469978090917</v>
      </c>
      <c r="AJ34" s="52" t="s">
        <v>216</v>
      </c>
    </row>
    <row r="35" spans="1:36" x14ac:dyDescent="0.2">
      <c r="A35" s="52">
        <v>3</v>
      </c>
      <c r="B35" s="1">
        <v>0.15</v>
      </c>
      <c r="C35" s="3" t="s">
        <v>52</v>
      </c>
      <c r="D35" s="53">
        <v>0.10635864414905943</v>
      </c>
      <c r="E35" s="52">
        <v>1.0402</v>
      </c>
      <c r="F35" s="53">
        <v>1.0643031504773734</v>
      </c>
      <c r="G35" s="53">
        <f t="shared" si="5"/>
        <v>0.10394995222388347</v>
      </c>
      <c r="H35" s="52" t="s">
        <v>215</v>
      </c>
      <c r="I35" s="52">
        <v>3</v>
      </c>
      <c r="J35" s="3" t="s">
        <v>52</v>
      </c>
      <c r="K35" s="53">
        <v>0.10635864414905943</v>
      </c>
      <c r="L35" s="53">
        <v>0.999</v>
      </c>
      <c r="M35" s="53">
        <v>1.0643031504773734</v>
      </c>
      <c r="N35" s="53">
        <f t="shared" si="6"/>
        <v>9.9832726659930385E-2</v>
      </c>
      <c r="O35" s="52" t="s">
        <v>215</v>
      </c>
      <c r="P35" s="52">
        <v>3</v>
      </c>
      <c r="Q35" s="3" t="s">
        <v>52</v>
      </c>
      <c r="R35" s="53">
        <v>0.10635864414905943</v>
      </c>
      <c r="S35" s="53">
        <v>0.91200000000000003</v>
      </c>
      <c r="T35" s="53">
        <v>1.0643031504773734</v>
      </c>
      <c r="U35" s="53">
        <f>(S35*R35)/T35</f>
        <v>9.1138585299155667E-2</v>
      </c>
      <c r="V35" s="52" t="s">
        <v>127</v>
      </c>
      <c r="W35" s="52">
        <v>3</v>
      </c>
      <c r="X35" s="3" t="s">
        <v>52</v>
      </c>
      <c r="Y35" s="53">
        <v>0.10635864414905943</v>
      </c>
      <c r="Z35" s="53">
        <v>0.78200000000000003</v>
      </c>
      <c r="AA35" s="53">
        <v>1.0643031504773734</v>
      </c>
      <c r="AB35" s="53">
        <f t="shared" si="7"/>
        <v>7.8147339587653214E-2</v>
      </c>
      <c r="AC35" s="52" t="s">
        <v>127</v>
      </c>
      <c r="AD35" s="52">
        <v>3</v>
      </c>
      <c r="AE35" s="3" t="s">
        <v>52</v>
      </c>
      <c r="AF35" s="53">
        <v>0.10635864414905943</v>
      </c>
      <c r="AG35" s="53">
        <v>0.57699999999999996</v>
      </c>
      <c r="AH35" s="53">
        <v>1.0643031504773734</v>
      </c>
      <c r="AI35" s="53">
        <f>(AG35*AF35)/AH35</f>
        <v>5.7661144427207031E-2</v>
      </c>
      <c r="AJ35" s="52" t="s">
        <v>127</v>
      </c>
    </row>
    <row r="36" spans="1:36" x14ac:dyDescent="0.2">
      <c r="A36" s="52">
        <v>5</v>
      </c>
      <c r="B36" s="1">
        <v>5.6</v>
      </c>
      <c r="C36" s="3" t="s">
        <v>55</v>
      </c>
      <c r="D36" s="53">
        <v>0.10308343825214983</v>
      </c>
      <c r="E36" s="43">
        <v>1.0187999999999999</v>
      </c>
      <c r="F36" s="53">
        <v>1.0315290211865029</v>
      </c>
      <c r="G36" s="53">
        <f>(E36*D36)/F36</f>
        <v>0.10181139331445151</v>
      </c>
      <c r="H36" s="52" t="s">
        <v>215</v>
      </c>
      <c r="I36" s="52">
        <v>5</v>
      </c>
      <c r="J36" s="3" t="s">
        <v>55</v>
      </c>
      <c r="K36" s="53">
        <v>0.10308343825214983</v>
      </c>
      <c r="L36" s="53">
        <v>0.97799999999999998</v>
      </c>
      <c r="M36" s="53">
        <v>1.0315290211865029</v>
      </c>
      <c r="N36" s="53">
        <f t="shared" si="6"/>
        <v>9.7734140814226142E-2</v>
      </c>
      <c r="O36" s="55" t="s">
        <v>215</v>
      </c>
      <c r="P36" s="52">
        <v>5</v>
      </c>
      <c r="Q36" s="3" t="s">
        <v>55</v>
      </c>
      <c r="R36" s="53">
        <v>0.10308343825214983</v>
      </c>
      <c r="S36" s="53">
        <v>0.88900000000000001</v>
      </c>
      <c r="T36" s="53">
        <v>1.0315290211865029</v>
      </c>
      <c r="U36" s="53">
        <f>(S36*R36)/T36</f>
        <v>8.8840134134812912E-2</v>
      </c>
      <c r="V36" s="52" t="s">
        <v>221</v>
      </c>
      <c r="W36" s="52">
        <v>5</v>
      </c>
      <c r="X36" s="3" t="s">
        <v>55</v>
      </c>
      <c r="Y36" s="53">
        <v>0.103083438</v>
      </c>
      <c r="Z36" s="53">
        <v>0.749</v>
      </c>
      <c r="AA36" s="53">
        <v>1.0315290211865029</v>
      </c>
      <c r="AB36" s="53">
        <f t="shared" si="7"/>
        <v>7.4849561647030327E-2</v>
      </c>
      <c r="AC36" s="52" t="s">
        <v>220</v>
      </c>
      <c r="AD36" s="52">
        <v>5</v>
      </c>
      <c r="AE36" s="3" t="s">
        <v>55</v>
      </c>
      <c r="AF36" s="53">
        <v>0.103083438</v>
      </c>
      <c r="AG36" s="53">
        <v>0.48599999999999999</v>
      </c>
      <c r="AH36" s="53">
        <v>1.0315290211865029</v>
      </c>
      <c r="AI36" s="53">
        <f>(AG36*AF36)/AH36</f>
        <v>4.8567272310356124E-2</v>
      </c>
      <c r="AJ36" s="52" t="s">
        <v>220</v>
      </c>
    </row>
    <row r="37" spans="1:36" x14ac:dyDescent="0.2">
      <c r="A37" s="52">
        <v>6</v>
      </c>
      <c r="B37" s="1">
        <v>10.58</v>
      </c>
      <c r="C37" s="3" t="s">
        <v>39</v>
      </c>
      <c r="D37" s="53">
        <v>0.1039597414522201</v>
      </c>
      <c r="E37" s="52">
        <v>1.0245</v>
      </c>
      <c r="F37" s="53">
        <v>1.040169245658197</v>
      </c>
      <c r="G37" s="53">
        <f t="shared" si="5"/>
        <v>0.10239367830030802</v>
      </c>
      <c r="H37" s="52" t="s">
        <v>129</v>
      </c>
      <c r="I37" s="52">
        <v>6</v>
      </c>
      <c r="J37" s="3" t="s">
        <v>39</v>
      </c>
      <c r="K37" s="53">
        <v>0.1039597414522201</v>
      </c>
      <c r="L37" s="53">
        <v>0.98399999999999999</v>
      </c>
      <c r="M37" s="53">
        <v>1.040169245658197</v>
      </c>
      <c r="N37" s="53">
        <f t="shared" si="6"/>
        <v>9.8345904780383686E-2</v>
      </c>
      <c r="O37" s="55" t="s">
        <v>129</v>
      </c>
      <c r="P37" s="52">
        <v>6</v>
      </c>
      <c r="Q37" s="3" t="s">
        <v>39</v>
      </c>
      <c r="R37" s="53">
        <v>0.1039597414522201</v>
      </c>
      <c r="S37" s="53">
        <v>0.89500000000000002</v>
      </c>
      <c r="T37" s="53">
        <v>1.040169245658197</v>
      </c>
      <c r="U37" s="53">
        <f t="shared" ref="U37:U48" si="8">(S37*R37)/T37</f>
        <v>8.9450797539068511E-2</v>
      </c>
      <c r="V37" s="55" t="s">
        <v>129</v>
      </c>
      <c r="W37" s="52">
        <v>6</v>
      </c>
      <c r="X37" s="3" t="s">
        <v>39</v>
      </c>
      <c r="Y37" s="53">
        <v>0.1039597414522201</v>
      </c>
      <c r="Z37" s="53">
        <v>0.75800000000000001</v>
      </c>
      <c r="AA37" s="53">
        <v>1.040169245658197</v>
      </c>
      <c r="AB37" s="53">
        <f t="shared" si="7"/>
        <v>7.5758329088954107E-2</v>
      </c>
      <c r="AC37" s="55" t="s">
        <v>129</v>
      </c>
      <c r="AD37" s="52">
        <v>6</v>
      </c>
      <c r="AE37" s="3" t="s">
        <v>39</v>
      </c>
      <c r="AF37" s="53">
        <v>0.1039597414522201</v>
      </c>
      <c r="AG37" s="53">
        <v>0.51600000000000001</v>
      </c>
      <c r="AH37" s="53">
        <v>1.040169245658197</v>
      </c>
      <c r="AI37" s="53">
        <f t="shared" ref="AI37:AI48" si="9">(AG37*AF37)/AH37</f>
        <v>5.157163299459145E-2</v>
      </c>
      <c r="AJ37" s="55" t="s">
        <v>129</v>
      </c>
    </row>
    <row r="38" spans="1:36" x14ac:dyDescent="0.2">
      <c r="A38" s="52">
        <v>8</v>
      </c>
      <c r="B38" s="1">
        <v>9.56</v>
      </c>
      <c r="C38" s="53" t="s">
        <v>130</v>
      </c>
      <c r="D38" s="53">
        <v>0.12532391668043141</v>
      </c>
      <c r="E38" s="52">
        <v>1.1479000000000001</v>
      </c>
      <c r="F38" s="53">
        <v>1.2539285117049626</v>
      </c>
      <c r="G38" s="53">
        <f t="shared" si="5"/>
        <v>0.11472689440792934</v>
      </c>
      <c r="H38" s="52" t="s">
        <v>216</v>
      </c>
      <c r="I38" s="52">
        <v>8</v>
      </c>
      <c r="J38" s="53" t="s">
        <v>130</v>
      </c>
      <c r="K38" s="53">
        <v>0.12532391668043141</v>
      </c>
      <c r="L38" s="53">
        <v>1.105</v>
      </c>
      <c r="M38" s="53">
        <v>1.2539285117049626</v>
      </c>
      <c r="N38" s="53">
        <f t="shared" si="6"/>
        <v>0.11043925282756505</v>
      </c>
      <c r="O38" s="52" t="s">
        <v>218</v>
      </c>
      <c r="P38" s="52">
        <v>8</v>
      </c>
      <c r="Q38" s="53" t="s">
        <v>130</v>
      </c>
      <c r="R38" s="53">
        <v>0.12532391668043141</v>
      </c>
      <c r="S38" s="53">
        <v>1.0269999999999999</v>
      </c>
      <c r="T38" s="53">
        <v>1.2539285117049626</v>
      </c>
      <c r="U38" s="53">
        <f t="shared" si="8"/>
        <v>0.10264354086326634</v>
      </c>
      <c r="V38" s="52" t="s">
        <v>216</v>
      </c>
      <c r="W38" s="52">
        <v>8</v>
      </c>
      <c r="X38" s="53" t="s">
        <v>130</v>
      </c>
      <c r="Y38" s="53">
        <v>0.12532391668043141</v>
      </c>
      <c r="Z38" s="53">
        <v>0.92200000000000004</v>
      </c>
      <c r="AA38" s="53">
        <v>1.2539285117049626</v>
      </c>
      <c r="AB38" s="53">
        <f t="shared" si="7"/>
        <v>9.2149313219018078E-2</v>
      </c>
      <c r="AC38" s="52" t="s">
        <v>216</v>
      </c>
      <c r="AD38" s="52">
        <v>8</v>
      </c>
      <c r="AE38" s="53" t="s">
        <v>130</v>
      </c>
      <c r="AF38" s="53">
        <v>0.12532391668043141</v>
      </c>
      <c r="AG38" s="53">
        <v>0.79400000000000004</v>
      </c>
      <c r="AH38" s="53">
        <v>1.2539285117049626</v>
      </c>
      <c r="AI38" s="53">
        <f t="shared" si="9"/>
        <v>7.9356349995553521E-2</v>
      </c>
      <c r="AJ38" s="52" t="s">
        <v>216</v>
      </c>
    </row>
    <row r="39" spans="1:36" x14ac:dyDescent="0.2">
      <c r="A39" s="52">
        <v>9</v>
      </c>
      <c r="B39" s="1">
        <v>10.06</v>
      </c>
      <c r="C39" s="53" t="s">
        <v>36</v>
      </c>
      <c r="D39" s="53">
        <v>0.10289256213931289</v>
      </c>
      <c r="E39" s="52">
        <v>1.0175000000000001</v>
      </c>
      <c r="F39" s="53">
        <v>1.0296189738192336</v>
      </c>
      <c r="G39" s="53">
        <f t="shared" si="5"/>
        <v>0.10168148085733651</v>
      </c>
      <c r="H39" s="52" t="s">
        <v>215</v>
      </c>
      <c r="I39" s="52">
        <v>9</v>
      </c>
      <c r="J39" s="53" t="s">
        <v>36</v>
      </c>
      <c r="K39" s="53">
        <v>0.10289256213931289</v>
      </c>
      <c r="L39" s="53">
        <v>0.97699999999999998</v>
      </c>
      <c r="M39" s="53">
        <v>1.0296189738192336</v>
      </c>
      <c r="N39" s="53">
        <f t="shared" si="6"/>
        <v>9.7634208154906907E-2</v>
      </c>
      <c r="O39" s="55" t="s">
        <v>215</v>
      </c>
      <c r="P39" s="52">
        <v>9</v>
      </c>
      <c r="Q39" s="53" t="s">
        <v>36</v>
      </c>
      <c r="R39" s="53">
        <v>0.10289256213931289</v>
      </c>
      <c r="S39" s="53">
        <v>0.88700000000000001</v>
      </c>
      <c r="T39" s="53">
        <v>1.0296189738192336</v>
      </c>
      <c r="U39" s="53">
        <f t="shared" si="8"/>
        <v>8.8640268816174428E-2</v>
      </c>
      <c r="V39" s="55" t="s">
        <v>215</v>
      </c>
      <c r="W39" s="52">
        <v>9</v>
      </c>
      <c r="X39" s="53" t="s">
        <v>36</v>
      </c>
      <c r="Y39" s="53">
        <v>0.10289256213931289</v>
      </c>
      <c r="Z39" s="53">
        <v>0.747</v>
      </c>
      <c r="AA39" s="53">
        <v>1.0296189738192336</v>
      </c>
      <c r="AB39" s="53">
        <f t="shared" si="7"/>
        <v>7.4649696511479485E-2</v>
      </c>
      <c r="AC39" s="55" t="s">
        <v>215</v>
      </c>
      <c r="AD39" s="52">
        <v>9</v>
      </c>
      <c r="AE39" s="53" t="s">
        <v>36</v>
      </c>
      <c r="AF39" s="53">
        <v>0.10289256213931289</v>
      </c>
      <c r="AG39" s="53">
        <v>0.47899999999999998</v>
      </c>
      <c r="AH39" s="53">
        <v>1.0296189738192336</v>
      </c>
      <c r="AI39" s="53">
        <f t="shared" si="9"/>
        <v>4.7867743813920581E-2</v>
      </c>
      <c r="AJ39" s="52" t="s">
        <v>216</v>
      </c>
    </row>
    <row r="40" spans="1:36" x14ac:dyDescent="0.2">
      <c r="A40" s="52">
        <v>10</v>
      </c>
      <c r="B40" s="1">
        <v>13.02</v>
      </c>
      <c r="C40" s="52" t="s">
        <v>131</v>
      </c>
      <c r="D40" s="53">
        <v>0.10376724271841387</v>
      </c>
      <c r="E40" s="52">
        <v>1.0232000000000001</v>
      </c>
      <c r="F40" s="53">
        <v>1.0382431994797789</v>
      </c>
      <c r="G40" s="53">
        <f t="shared" si="5"/>
        <v>0.1022637497675697</v>
      </c>
      <c r="H40" s="52" t="s">
        <v>129</v>
      </c>
      <c r="I40" s="52">
        <v>10</v>
      </c>
      <c r="J40" s="52" t="s">
        <v>131</v>
      </c>
      <c r="K40" s="53">
        <v>0.10376724271841387</v>
      </c>
      <c r="L40" s="53">
        <v>0.98299999999999998</v>
      </c>
      <c r="M40" s="53">
        <v>1.0382431994797789</v>
      </c>
      <c r="N40" s="53">
        <f t="shared" si="6"/>
        <v>9.8245959755200368E-2</v>
      </c>
      <c r="O40" s="52" t="s">
        <v>129</v>
      </c>
      <c r="P40" s="52">
        <v>10</v>
      </c>
      <c r="Q40" s="52" t="s">
        <v>131</v>
      </c>
      <c r="R40" s="53">
        <v>0.10376724271841387</v>
      </c>
      <c r="S40" s="53">
        <v>0.89400000000000002</v>
      </c>
      <c r="T40" s="53">
        <v>1.0382431994797789</v>
      </c>
      <c r="U40" s="53">
        <f t="shared" si="8"/>
        <v>8.9350852513885179E-2</v>
      </c>
      <c r="V40" s="52" t="s">
        <v>129</v>
      </c>
      <c r="W40" s="52">
        <v>10</v>
      </c>
      <c r="X40" s="52" t="s">
        <v>131</v>
      </c>
      <c r="Y40" s="53">
        <v>0.10376724271841387</v>
      </c>
      <c r="Z40" s="53">
        <v>0.75600000000000001</v>
      </c>
      <c r="AA40" s="53">
        <v>1.0382431994797789</v>
      </c>
      <c r="AB40" s="53">
        <f t="shared" si="7"/>
        <v>7.5558439038587472E-2</v>
      </c>
      <c r="AC40" s="52" t="s">
        <v>129</v>
      </c>
      <c r="AD40" s="52">
        <v>10</v>
      </c>
      <c r="AE40" s="52" t="s">
        <v>131</v>
      </c>
      <c r="AF40" s="53">
        <v>0.10376724271841387</v>
      </c>
      <c r="AG40" s="53">
        <v>0.51800000000000002</v>
      </c>
      <c r="AH40" s="53">
        <v>1.0382431994797789</v>
      </c>
      <c r="AI40" s="53">
        <f t="shared" si="9"/>
        <v>5.1771523044958079E-2</v>
      </c>
      <c r="AJ40" s="52" t="s">
        <v>129</v>
      </c>
    </row>
    <row r="41" spans="1:36" x14ac:dyDescent="0.2">
      <c r="A41" s="52">
        <v>10.1</v>
      </c>
      <c r="B41" s="1">
        <v>13.03</v>
      </c>
      <c r="C41" s="52" t="s">
        <v>97</v>
      </c>
      <c r="D41" s="53">
        <v>1.0067828536421415E-2</v>
      </c>
      <c r="E41" s="52">
        <v>1.0022</v>
      </c>
      <c r="F41" s="53">
        <v>1.0073366351106769</v>
      </c>
      <c r="G41" s="53">
        <f t="shared" si="5"/>
        <v>1.0016490423872003E-2</v>
      </c>
      <c r="H41" s="52" t="s">
        <v>129</v>
      </c>
      <c r="I41" s="52">
        <v>10.1</v>
      </c>
      <c r="J41" s="52" t="s">
        <v>97</v>
      </c>
      <c r="K41" s="53">
        <v>1.0067828536421415E-2</v>
      </c>
      <c r="L41" s="53">
        <v>0.97099999999999997</v>
      </c>
      <c r="M41" s="53">
        <v>1.0073366351106769</v>
      </c>
      <c r="N41" s="53">
        <f t="shared" si="6"/>
        <v>9.7046619453000551E-3</v>
      </c>
      <c r="O41" s="52" t="s">
        <v>129</v>
      </c>
      <c r="P41" s="52">
        <v>10.1</v>
      </c>
      <c r="Q41" s="52" t="s">
        <v>97</v>
      </c>
      <c r="R41" s="53">
        <v>1.0067828536421415E-2</v>
      </c>
      <c r="S41" s="53">
        <v>0.87</v>
      </c>
      <c r="T41" s="53">
        <v>1.0073366351106769</v>
      </c>
      <c r="U41" s="53">
        <f t="shared" si="8"/>
        <v>8.6952171909485572E-3</v>
      </c>
      <c r="V41" s="52" t="s">
        <v>129</v>
      </c>
      <c r="W41" s="52">
        <v>10.1</v>
      </c>
      <c r="X41" s="52" t="s">
        <v>97</v>
      </c>
      <c r="Y41" s="53">
        <v>1.0067828536421415E-2</v>
      </c>
      <c r="Z41" s="53">
        <v>0.73699999999999999</v>
      </c>
      <c r="AA41" s="53">
        <v>1.0073366351106769</v>
      </c>
      <c r="AB41" s="53">
        <f t="shared" si="7"/>
        <v>7.3659483560104431E-3</v>
      </c>
      <c r="AC41" s="52" t="s">
        <v>129</v>
      </c>
      <c r="AD41" s="52">
        <v>10.1</v>
      </c>
      <c r="AE41" s="52" t="s">
        <v>97</v>
      </c>
      <c r="AF41" s="53">
        <v>1.0067828536421415E-2</v>
      </c>
      <c r="AG41" s="53">
        <v>0.34</v>
      </c>
      <c r="AH41" s="53">
        <v>1.0073366351106769</v>
      </c>
      <c r="AI41" s="53">
        <f t="shared" si="9"/>
        <v>3.3981308562327697E-3</v>
      </c>
      <c r="AJ41" s="52" t="s">
        <v>129</v>
      </c>
    </row>
    <row r="42" spans="1:36" x14ac:dyDescent="0.2">
      <c r="A42" s="52">
        <v>10.199999999999999</v>
      </c>
      <c r="B42" s="1">
        <v>12.94</v>
      </c>
      <c r="C42" s="52" t="s">
        <v>132</v>
      </c>
      <c r="D42" s="53">
        <v>5.106652012535904E-2</v>
      </c>
      <c r="E42" s="52">
        <v>1.0116000000000001</v>
      </c>
      <c r="F42" s="53">
        <v>1.0208599715339048</v>
      </c>
      <c r="G42" s="53">
        <f t="shared" si="5"/>
        <v>5.0603308190439227E-2</v>
      </c>
      <c r="H42" s="52" t="s">
        <v>129</v>
      </c>
      <c r="I42" s="52">
        <v>10.199999999999999</v>
      </c>
      <c r="J42" s="52" t="s">
        <v>132</v>
      </c>
      <c r="K42" s="53">
        <v>5.106652012535904E-2</v>
      </c>
      <c r="L42" s="53">
        <v>0.97199999999999998</v>
      </c>
      <c r="M42" s="53">
        <v>1.0208599715339048</v>
      </c>
      <c r="N42" s="53">
        <f t="shared" si="6"/>
        <v>4.8622395770172924E-2</v>
      </c>
      <c r="O42" s="52" t="s">
        <v>129</v>
      </c>
      <c r="P42" s="52">
        <v>10.199999999999999</v>
      </c>
      <c r="Q42" s="52" t="s">
        <v>132</v>
      </c>
      <c r="R42" s="53">
        <v>5.106652012535904E-2</v>
      </c>
      <c r="S42" s="53">
        <v>0.88100000000000001</v>
      </c>
      <c r="T42" s="53">
        <v>1.0208599715339048</v>
      </c>
      <c r="U42" s="53">
        <f t="shared" si="8"/>
        <v>4.407029904683369E-2</v>
      </c>
      <c r="V42" s="52" t="s">
        <v>129</v>
      </c>
      <c r="W42" s="52">
        <v>10.199999999999999</v>
      </c>
      <c r="X42" s="52" t="s">
        <v>132</v>
      </c>
      <c r="Y42" s="53">
        <v>5.106652012535904E-2</v>
      </c>
      <c r="Z42" s="53">
        <v>0.73699999999999999</v>
      </c>
      <c r="AA42" s="53">
        <v>1.0208599715339048</v>
      </c>
      <c r="AB42" s="53">
        <f t="shared" si="7"/>
        <v>3.6866981154956222E-2</v>
      </c>
      <c r="AC42" s="52" t="s">
        <v>129</v>
      </c>
      <c r="AD42" s="52">
        <v>10.199999999999999</v>
      </c>
      <c r="AE42" s="52" t="s">
        <v>132</v>
      </c>
      <c r="AF42" s="53">
        <v>5.106652012535904E-2</v>
      </c>
      <c r="AG42" s="53">
        <v>0.436</v>
      </c>
      <c r="AH42" s="53">
        <v>1.0208599715339048</v>
      </c>
      <c r="AI42" s="53">
        <f t="shared" si="9"/>
        <v>2.1810045839295675E-2</v>
      </c>
      <c r="AJ42" s="52" t="s">
        <v>129</v>
      </c>
    </row>
    <row r="43" spans="1:36" x14ac:dyDescent="0.2">
      <c r="A43" s="52">
        <v>10.3</v>
      </c>
      <c r="B43" s="1">
        <v>12.98</v>
      </c>
      <c r="C43" s="52" t="s">
        <v>133</v>
      </c>
      <c r="D43" s="53">
        <v>0.21497544095861465</v>
      </c>
      <c r="E43" s="52">
        <v>1.0469000000000002</v>
      </c>
      <c r="F43" s="53">
        <v>1.0749250012529126</v>
      </c>
      <c r="G43" s="53">
        <f t="shared" si="5"/>
        <v>0.20937068993394939</v>
      </c>
      <c r="H43" s="52" t="s">
        <v>129</v>
      </c>
      <c r="I43" s="52">
        <v>10.3</v>
      </c>
      <c r="J43" s="52" t="s">
        <v>133</v>
      </c>
      <c r="K43" s="53">
        <v>0.21497544095861465</v>
      </c>
      <c r="L43" s="53">
        <v>1.006</v>
      </c>
      <c r="M43" s="53">
        <v>1.0749250012529126</v>
      </c>
      <c r="N43" s="53">
        <f t="shared" si="6"/>
        <v>0.20119105365703796</v>
      </c>
      <c r="O43" s="52" t="s">
        <v>129</v>
      </c>
      <c r="P43" s="52">
        <v>10.3</v>
      </c>
      <c r="Q43" s="52" t="s">
        <v>133</v>
      </c>
      <c r="R43" s="53">
        <v>0.21497544095861465</v>
      </c>
      <c r="S43" s="53">
        <v>0.92</v>
      </c>
      <c r="T43" s="53">
        <v>1.0749250012529126</v>
      </c>
      <c r="U43" s="53">
        <f t="shared" si="8"/>
        <v>0.18399181845375243</v>
      </c>
      <c r="V43" s="52" t="s">
        <v>129</v>
      </c>
      <c r="W43" s="52">
        <v>10.3</v>
      </c>
      <c r="X43" s="52" t="s">
        <v>133</v>
      </c>
      <c r="Y43" s="53">
        <v>0.21497544095861465</v>
      </c>
      <c r="Z43" s="53">
        <v>0.79200000000000004</v>
      </c>
      <c r="AA43" s="53">
        <v>1.0749250012529126</v>
      </c>
      <c r="AB43" s="53">
        <f t="shared" si="7"/>
        <v>0.15839295675583906</v>
      </c>
      <c r="AC43" s="52" t="s">
        <v>129</v>
      </c>
      <c r="AD43" s="52">
        <v>10.3</v>
      </c>
      <c r="AE43" s="52" t="s">
        <v>133</v>
      </c>
      <c r="AF43" s="53">
        <v>0.21497544095861465</v>
      </c>
      <c r="AG43" s="53">
        <v>0.59699999999999998</v>
      </c>
      <c r="AH43" s="53">
        <v>1.0749250012529126</v>
      </c>
      <c r="AI43" s="53">
        <f t="shared" si="9"/>
        <v>0.11939469088792411</v>
      </c>
      <c r="AJ43" s="52" t="s">
        <v>129</v>
      </c>
    </row>
    <row r="44" spans="1:36" x14ac:dyDescent="0.2">
      <c r="A44" s="52">
        <v>11</v>
      </c>
      <c r="B44" s="43">
        <v>8.3000000000000007</v>
      </c>
      <c r="C44" s="3" t="s">
        <v>58</v>
      </c>
      <c r="D44" s="53">
        <v>0.11318375129287316</v>
      </c>
      <c r="E44" s="52">
        <v>1.0817999999999999</v>
      </c>
      <c r="F44" s="53">
        <v>1.1324600807821525</v>
      </c>
      <c r="G44" s="53">
        <f>(E44*D44)/F44</f>
        <v>0.10812052824331204</v>
      </c>
      <c r="H44" s="56" t="s">
        <v>129</v>
      </c>
      <c r="I44" s="52">
        <v>11</v>
      </c>
      <c r="J44" s="3" t="s">
        <v>58</v>
      </c>
      <c r="K44" s="53">
        <v>0.11318375129287316</v>
      </c>
      <c r="L44" s="53">
        <v>1.0389999999999999</v>
      </c>
      <c r="M44" s="53">
        <v>1.1324600807821525</v>
      </c>
      <c r="N44" s="53">
        <f t="shared" si="6"/>
        <v>0.1038428811654661</v>
      </c>
      <c r="O44" s="56" t="s">
        <v>129</v>
      </c>
      <c r="P44" s="52">
        <v>11</v>
      </c>
      <c r="Q44" s="3" t="s">
        <v>58</v>
      </c>
      <c r="R44" s="53">
        <v>0.11318375129287316</v>
      </c>
      <c r="S44" s="53">
        <v>0.95699999999999996</v>
      </c>
      <c r="T44" s="53">
        <v>1.1324600807821525</v>
      </c>
      <c r="U44" s="53">
        <f t="shared" si="8"/>
        <v>9.5647389100434133E-2</v>
      </c>
      <c r="V44" s="56" t="s">
        <v>129</v>
      </c>
      <c r="W44" s="52">
        <v>11</v>
      </c>
      <c r="X44" s="3" t="s">
        <v>58</v>
      </c>
      <c r="Y44" s="53">
        <v>0.11318375129287316</v>
      </c>
      <c r="Z44" s="53">
        <v>0.83899999999999997</v>
      </c>
      <c r="AA44" s="53">
        <v>1.1324600807821525</v>
      </c>
      <c r="AB44" s="53">
        <f t="shared" si="7"/>
        <v>8.385387612880274E-2</v>
      </c>
      <c r="AC44" s="52" t="s">
        <v>129</v>
      </c>
      <c r="AD44" s="52">
        <v>11</v>
      </c>
      <c r="AE44" s="3" t="s">
        <v>58</v>
      </c>
      <c r="AF44" s="53">
        <v>0.11318375129287316</v>
      </c>
      <c r="AG44" s="53">
        <v>0.68</v>
      </c>
      <c r="AH44" s="53">
        <v>1.1324600807821525</v>
      </c>
      <c r="AI44" s="53">
        <f t="shared" si="9"/>
        <v>6.79626171246554E-2</v>
      </c>
      <c r="AJ44" s="52" t="s">
        <v>129</v>
      </c>
    </row>
    <row r="45" spans="1:36" x14ac:dyDescent="0.2">
      <c r="A45" s="52">
        <v>11.1</v>
      </c>
      <c r="B45" s="1">
        <v>8.31</v>
      </c>
      <c r="C45" s="3" t="s">
        <v>61</v>
      </c>
      <c r="D45" s="53">
        <v>0.10425782382904492</v>
      </c>
      <c r="E45" s="52">
        <v>1.0265</v>
      </c>
      <c r="F45" s="53">
        <v>1.0431517090302167</v>
      </c>
      <c r="G45" s="53">
        <f t="shared" si="5"/>
        <v>0.10259356835067465</v>
      </c>
      <c r="H45" s="52" t="s">
        <v>216</v>
      </c>
      <c r="I45" s="52">
        <v>11.1</v>
      </c>
      <c r="J45" s="3" t="s">
        <v>61</v>
      </c>
      <c r="K45" s="53">
        <v>0.10425782382904492</v>
      </c>
      <c r="L45" s="53">
        <v>0.98599999999999999</v>
      </c>
      <c r="M45" s="53">
        <v>1.0431517090302167</v>
      </c>
      <c r="N45" s="53">
        <f t="shared" si="6"/>
        <v>9.8545794830750308E-2</v>
      </c>
      <c r="O45" s="52" t="s">
        <v>216</v>
      </c>
      <c r="P45" s="52">
        <v>11.1</v>
      </c>
      <c r="Q45" s="3" t="s">
        <v>61</v>
      </c>
      <c r="R45" s="53">
        <v>0.10425782382904492</v>
      </c>
      <c r="S45" s="53">
        <v>0.89700000000000002</v>
      </c>
      <c r="T45" s="53">
        <v>1.0431517090302167</v>
      </c>
      <c r="U45" s="53">
        <f t="shared" si="8"/>
        <v>8.9650687589435132E-2</v>
      </c>
      <c r="V45" s="56" t="s">
        <v>129</v>
      </c>
      <c r="W45" s="52">
        <v>11.1</v>
      </c>
      <c r="X45" s="3" t="s">
        <v>61</v>
      </c>
      <c r="Y45" s="53">
        <v>0.10425782382904492</v>
      </c>
      <c r="Z45" s="53">
        <v>0.76100000000000001</v>
      </c>
      <c r="AA45" s="53">
        <v>1.0431517090302167</v>
      </c>
      <c r="AB45" s="53">
        <f t="shared" si="7"/>
        <v>7.6058164164504047E-2</v>
      </c>
      <c r="AC45" s="55" t="s">
        <v>129</v>
      </c>
      <c r="AD45" s="52">
        <v>11.1</v>
      </c>
      <c r="AE45" s="3" t="s">
        <v>61</v>
      </c>
      <c r="AF45" s="53">
        <v>0.10425782382904492</v>
      </c>
      <c r="AG45" s="53">
        <v>0.52500000000000002</v>
      </c>
      <c r="AH45" s="53">
        <v>1.0431517090302167</v>
      </c>
      <c r="AI45" s="53">
        <f t="shared" si="9"/>
        <v>5.2471138221241297E-2</v>
      </c>
      <c r="AJ45" s="55" t="s">
        <v>129</v>
      </c>
    </row>
    <row r="46" spans="1:36" x14ac:dyDescent="0.2">
      <c r="A46" s="52">
        <v>11.2</v>
      </c>
      <c r="B46" s="1">
        <v>8.32</v>
      </c>
      <c r="C46" s="3" t="s">
        <v>64</v>
      </c>
      <c r="D46" s="53">
        <v>5.1300421408897304E-2</v>
      </c>
      <c r="E46" s="52">
        <v>1.0146999999999999</v>
      </c>
      <c r="F46" s="53">
        <v>1.0255358424776946</v>
      </c>
      <c r="G46" s="53">
        <f t="shared" si="5"/>
        <v>5.0758379617278249E-2</v>
      </c>
      <c r="H46" s="56" t="s">
        <v>129</v>
      </c>
      <c r="I46" s="52">
        <v>11.2</v>
      </c>
      <c r="J46" s="3" t="s">
        <v>64</v>
      </c>
      <c r="K46" s="53">
        <v>5.1300421408897304E-2</v>
      </c>
      <c r="L46" s="53">
        <v>0.97499999999999998</v>
      </c>
      <c r="M46" s="53">
        <v>1.0255358424776946</v>
      </c>
      <c r="N46" s="53">
        <f t="shared" si="6"/>
        <v>4.8772464892920364E-2</v>
      </c>
      <c r="O46" s="55" t="s">
        <v>129</v>
      </c>
      <c r="P46" s="52">
        <v>11.2</v>
      </c>
      <c r="Q46" s="3" t="s">
        <v>64</v>
      </c>
      <c r="R46" s="53">
        <v>5.1300421408897304E-2</v>
      </c>
      <c r="S46" s="53">
        <v>0.88400000000000001</v>
      </c>
      <c r="T46" s="53">
        <v>1.0255358424776946</v>
      </c>
      <c r="U46" s="53">
        <f t="shared" si="8"/>
        <v>4.4220368169581137E-2</v>
      </c>
      <c r="V46" s="55" t="s">
        <v>129</v>
      </c>
      <c r="W46" s="52">
        <v>11.2</v>
      </c>
      <c r="X46" s="3" t="s">
        <v>64</v>
      </c>
      <c r="Y46" s="53">
        <v>5.1300421408897304E-2</v>
      </c>
      <c r="Z46" s="53">
        <v>0.74199999999999999</v>
      </c>
      <c r="AA46" s="53">
        <v>1.0255358424776946</v>
      </c>
      <c r="AB46" s="53">
        <f t="shared" si="7"/>
        <v>3.7117096359535293E-2</v>
      </c>
      <c r="AC46" s="55" t="s">
        <v>129</v>
      </c>
      <c r="AD46" s="52">
        <v>11.2</v>
      </c>
      <c r="AE46" s="3" t="s">
        <v>64</v>
      </c>
      <c r="AF46" s="53">
        <v>5.1300421408897304E-2</v>
      </c>
      <c r="AG46" s="53">
        <v>0.46</v>
      </c>
      <c r="AH46" s="53">
        <v>1.0255358424776946</v>
      </c>
      <c r="AI46" s="53">
        <f t="shared" si="9"/>
        <v>2.3010598821275249E-2</v>
      </c>
      <c r="AJ46" s="52" t="s">
        <v>134</v>
      </c>
    </row>
    <row r="47" spans="1:36" x14ac:dyDescent="0.2">
      <c r="A47" s="52">
        <v>11.3</v>
      </c>
      <c r="B47" s="1">
        <v>8.31</v>
      </c>
      <c r="C47" s="3" t="s">
        <v>67</v>
      </c>
      <c r="D47" s="53">
        <v>5.1029443000000001E-2</v>
      </c>
      <c r="E47" s="53">
        <v>1.0119</v>
      </c>
      <c r="F47" s="53">
        <v>1.021276595744681</v>
      </c>
      <c r="G47" s="53">
        <f t="shared" si="5"/>
        <v>5.0560928926456243E-2</v>
      </c>
      <c r="H47" s="52" t="s">
        <v>215</v>
      </c>
      <c r="I47" s="52">
        <v>11.3</v>
      </c>
      <c r="J47" s="3" t="s">
        <v>67</v>
      </c>
      <c r="K47" s="53">
        <v>5.1029443000000001E-2</v>
      </c>
      <c r="L47" s="53">
        <v>0.97238182304737808</v>
      </c>
      <c r="M47" s="53">
        <v>1.021276595744681</v>
      </c>
      <c r="N47" s="53">
        <f t="shared" si="6"/>
        <v>4.8586350671485756E-2</v>
      </c>
      <c r="O47" s="55" t="s">
        <v>215</v>
      </c>
      <c r="P47" s="52">
        <v>11.3</v>
      </c>
      <c r="Q47" s="3" t="s">
        <v>67</v>
      </c>
      <c r="R47" s="53">
        <v>5.1029443000000001E-2</v>
      </c>
      <c r="S47" s="53">
        <v>0.88151901600000004</v>
      </c>
      <c r="T47" s="53">
        <v>1.0212765960000001</v>
      </c>
      <c r="U47" s="53">
        <f t="shared" si="8"/>
        <v>4.4046269694785103E-2</v>
      </c>
      <c r="V47" s="55" t="s">
        <v>129</v>
      </c>
      <c r="W47" s="52">
        <v>11.3</v>
      </c>
      <c r="X47" s="3" t="s">
        <v>67</v>
      </c>
      <c r="Y47" s="53">
        <v>5.1029443056638098E-2</v>
      </c>
      <c r="Z47" s="53">
        <v>0.80952000000000002</v>
      </c>
      <c r="AA47" s="53">
        <v>1.021276595744681</v>
      </c>
      <c r="AB47" s="53">
        <f t="shared" si="7"/>
        <v>4.0448743186059469E-2</v>
      </c>
      <c r="AC47" s="55" t="s">
        <v>129</v>
      </c>
      <c r="AD47" s="52">
        <v>11.3</v>
      </c>
      <c r="AE47" s="3" t="s">
        <v>67</v>
      </c>
      <c r="AF47" s="53">
        <v>5.1029443000000001E-2</v>
      </c>
      <c r="AG47" s="53">
        <v>0.80952000000000002</v>
      </c>
      <c r="AH47" s="53">
        <v>1.021276595744681</v>
      </c>
      <c r="AI47" s="53">
        <f t="shared" si="9"/>
        <v>4.0448743141164999E-2</v>
      </c>
      <c r="AJ47" s="55" t="s">
        <v>129</v>
      </c>
    </row>
    <row r="48" spans="1:36" x14ac:dyDescent="0.2">
      <c r="A48" s="52">
        <v>13</v>
      </c>
      <c r="B48" s="1">
        <v>11.85</v>
      </c>
      <c r="C48" s="3" t="s">
        <v>70</v>
      </c>
      <c r="D48" s="53">
        <v>0.11607657352848161</v>
      </c>
      <c r="E48" s="53">
        <v>1.0985</v>
      </c>
      <c r="F48" s="53">
        <v>1.1614042151230315</v>
      </c>
      <c r="G48" s="53">
        <f t="shared" si="5"/>
        <v>0.10978961016387345</v>
      </c>
      <c r="H48" s="56" t="s">
        <v>129</v>
      </c>
      <c r="I48" s="52">
        <v>13</v>
      </c>
      <c r="J48" s="3" t="s">
        <v>70</v>
      </c>
      <c r="K48" s="53">
        <v>0.11607657352848161</v>
      </c>
      <c r="L48" s="53">
        <v>1.056</v>
      </c>
      <c r="M48" s="53">
        <v>1.1614042151230315</v>
      </c>
      <c r="N48" s="53">
        <f t="shared" si="6"/>
        <v>0.1055419465935825</v>
      </c>
      <c r="O48" s="52" t="s">
        <v>129</v>
      </c>
      <c r="P48" s="52">
        <v>13</v>
      </c>
      <c r="Q48" s="3" t="s">
        <v>70</v>
      </c>
      <c r="R48" s="53">
        <v>0.11607657352848161</v>
      </c>
      <c r="S48" s="53">
        <v>0.97499999999999998</v>
      </c>
      <c r="T48" s="53">
        <v>1.1614042151230315</v>
      </c>
      <c r="U48" s="53">
        <f t="shared" si="8"/>
        <v>9.7446399553733826E-2</v>
      </c>
      <c r="V48" s="55" t="s">
        <v>129</v>
      </c>
      <c r="W48" s="52">
        <v>13</v>
      </c>
      <c r="X48" s="3" t="s">
        <v>70</v>
      </c>
      <c r="Y48" s="53">
        <v>0.11607657352848161</v>
      </c>
      <c r="Z48" s="53">
        <v>0.86099999999999999</v>
      </c>
      <c r="AA48" s="53">
        <v>1.1614042151230315</v>
      </c>
      <c r="AB48" s="53">
        <f t="shared" si="7"/>
        <v>8.6052666682835718E-2</v>
      </c>
      <c r="AC48" s="55" t="s">
        <v>129</v>
      </c>
      <c r="AD48" s="52">
        <v>13</v>
      </c>
      <c r="AE48" s="3" t="s">
        <v>70</v>
      </c>
      <c r="AF48" s="53">
        <v>0.11607657352848161</v>
      </c>
      <c r="AG48" s="53">
        <v>0.71199999999999997</v>
      </c>
      <c r="AH48" s="53">
        <v>1.1614042151230315</v>
      </c>
      <c r="AI48" s="53">
        <f t="shared" si="9"/>
        <v>7.1160857930521529E-2</v>
      </c>
      <c r="AJ48" s="55" t="s">
        <v>129</v>
      </c>
    </row>
  </sheetData>
  <mergeCells count="3">
    <mergeCell ref="A2:XFD2"/>
    <mergeCell ref="A29:XFD29"/>
    <mergeCell ref="A1:XF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261"/>
  <sheetViews>
    <sheetView zoomScale="50" zoomScaleNormal="93" workbookViewId="0">
      <selection activeCell="B1" sqref="B1"/>
    </sheetView>
  </sheetViews>
  <sheetFormatPr baseColWidth="10" defaultRowHeight="16" x14ac:dyDescent="0.2"/>
  <cols>
    <col min="1" max="1" width="1.6640625" style="23" customWidth="1"/>
    <col min="2" max="3" width="10.83203125" style="23"/>
    <col min="5" max="7" width="10.83203125" style="24"/>
    <col min="13" max="13" width="10.83203125" style="23"/>
    <col min="14" max="14" width="10.83203125" style="24"/>
    <col min="15" max="15" width="17" style="24" customWidth="1"/>
    <col min="16" max="17" width="10.83203125" style="24"/>
    <col min="18" max="25" width="10.83203125" style="23"/>
    <col min="26" max="26" width="13.83203125" style="23" customWidth="1"/>
    <col min="27" max="36" width="10.83203125" style="23"/>
    <col min="37" max="37" width="13.33203125" style="23" customWidth="1"/>
    <col min="38" max="42" width="10.83203125" style="23"/>
    <col min="43" max="43" width="12.1640625" style="23" customWidth="1"/>
    <col min="44" max="16384" width="10.83203125" style="23"/>
  </cols>
  <sheetData>
    <row r="1" spans="2:41" ht="17" thickBot="1" x14ac:dyDescent="0.25"/>
    <row r="2" spans="2:41" ht="51" customHeight="1" thickBot="1" x14ac:dyDescent="0.25">
      <c r="B2" s="282" t="s">
        <v>187</v>
      </c>
      <c r="C2" s="283"/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283"/>
      <c r="AA2" s="284"/>
      <c r="AL2" s="279" t="s">
        <v>186</v>
      </c>
      <c r="AM2" s="280"/>
    </row>
    <row r="3" spans="2:41" x14ac:dyDescent="0.2">
      <c r="B3" s="83" t="s">
        <v>138</v>
      </c>
      <c r="C3" s="271" t="s">
        <v>139</v>
      </c>
      <c r="D3" s="271"/>
      <c r="E3" s="84" t="s">
        <v>140</v>
      </c>
      <c r="F3" s="84" t="s">
        <v>141</v>
      </c>
      <c r="G3" s="84" t="s">
        <v>142</v>
      </c>
      <c r="H3" s="272" t="s">
        <v>143</v>
      </c>
      <c r="I3" s="272"/>
      <c r="J3" s="85" t="s">
        <v>140</v>
      </c>
      <c r="K3" s="85" t="s">
        <v>141</v>
      </c>
      <c r="L3" s="85" t="s">
        <v>144</v>
      </c>
      <c r="M3" s="273" t="s">
        <v>145</v>
      </c>
      <c r="N3" s="273"/>
      <c r="O3" s="86" t="s">
        <v>140</v>
      </c>
      <c r="P3" s="86" t="s">
        <v>141</v>
      </c>
      <c r="Q3" s="86" t="s">
        <v>146</v>
      </c>
      <c r="R3" s="274" t="s">
        <v>147</v>
      </c>
      <c r="S3" s="274"/>
      <c r="T3" s="87" t="s">
        <v>140</v>
      </c>
      <c r="U3" s="87" t="s">
        <v>141</v>
      </c>
      <c r="V3" s="87" t="s">
        <v>148</v>
      </c>
      <c r="W3" s="275" t="s">
        <v>149</v>
      </c>
      <c r="X3" s="275"/>
      <c r="Y3" s="75" t="s">
        <v>140</v>
      </c>
      <c r="Z3" s="75" t="s">
        <v>141</v>
      </c>
      <c r="AA3" s="76" t="s">
        <v>150</v>
      </c>
      <c r="AL3" s="129" t="s">
        <v>153</v>
      </c>
      <c r="AM3" s="130" t="s">
        <v>154</v>
      </c>
    </row>
    <row r="4" spans="2:41" x14ac:dyDescent="0.2">
      <c r="B4" s="88">
        <v>1</v>
      </c>
      <c r="C4" s="89" t="s">
        <v>151</v>
      </c>
      <c r="D4" s="89" t="s">
        <v>152</v>
      </c>
      <c r="E4" s="77">
        <v>8.0341254608028961E-2</v>
      </c>
      <c r="F4" s="77">
        <v>2.6239999999999999E-2</v>
      </c>
      <c r="G4" s="77">
        <f>F4/E4</f>
        <v>0.32660679906008944</v>
      </c>
      <c r="H4" s="89" t="s">
        <v>151</v>
      </c>
      <c r="I4" s="89" t="s">
        <v>152</v>
      </c>
      <c r="J4" s="77">
        <v>3.444416599677038E-2</v>
      </c>
      <c r="K4" s="77">
        <v>2.2699999999999999E-3</v>
      </c>
      <c r="L4" s="77">
        <f>K4/J4</f>
        <v>6.590375857011152E-2</v>
      </c>
      <c r="M4" s="89" t="s">
        <v>151</v>
      </c>
      <c r="N4" s="89" t="s">
        <v>152</v>
      </c>
      <c r="O4" s="77">
        <v>0.24264624912208949</v>
      </c>
      <c r="P4" s="77">
        <v>3.6679999999999997E-2</v>
      </c>
      <c r="Q4" s="77">
        <f>P4/O4</f>
        <v>0.15116656504153975</v>
      </c>
      <c r="R4" s="90" t="s">
        <v>151</v>
      </c>
      <c r="S4" s="90" t="s">
        <v>152</v>
      </c>
      <c r="T4" s="77"/>
      <c r="U4" s="77"/>
      <c r="V4" s="77"/>
      <c r="W4" s="90" t="s">
        <v>151</v>
      </c>
      <c r="X4" s="90" t="s">
        <v>152</v>
      </c>
      <c r="Y4" s="77"/>
      <c r="Z4" s="77"/>
      <c r="AA4" s="78"/>
      <c r="AL4" s="105">
        <v>25</v>
      </c>
      <c r="AM4" s="98">
        <v>0.13</v>
      </c>
    </row>
    <row r="5" spans="2:41" x14ac:dyDescent="0.2">
      <c r="B5" s="88">
        <v>2</v>
      </c>
      <c r="C5" s="92">
        <v>0.5695132328076693</v>
      </c>
      <c r="D5" s="92">
        <v>0.102243760762533</v>
      </c>
      <c r="E5" s="77">
        <v>0.14263103428527976</v>
      </c>
      <c r="F5" s="77">
        <v>3.3369999999999997E-2</v>
      </c>
      <c r="G5" s="77">
        <f t="shared" ref="G5:G27" si="0">F5/E5</f>
        <v>0.23396030300990356</v>
      </c>
      <c r="H5" s="93">
        <v>0.67906300800189323</v>
      </c>
      <c r="I5" s="93">
        <v>9.8245959755200368E-2</v>
      </c>
      <c r="J5" s="77">
        <v>0.14263103428527976</v>
      </c>
      <c r="K5" s="77">
        <v>2.138E-2</v>
      </c>
      <c r="L5" s="77">
        <f t="shared" ref="L5:L28" si="1">K5/J5</f>
        <v>0.14989725137404072</v>
      </c>
      <c r="M5" s="94">
        <v>0.67729750488686513</v>
      </c>
      <c r="N5" s="94">
        <v>8.9450797539068511E-2</v>
      </c>
      <c r="O5" s="77">
        <v>0.18555642199329542</v>
      </c>
      <c r="P5" s="77">
        <v>3.006E-2</v>
      </c>
      <c r="Q5" s="77">
        <f>P5/O5</f>
        <v>0.16199924355669101</v>
      </c>
      <c r="R5" s="95">
        <v>1.857732305672813</v>
      </c>
      <c r="S5" s="95">
        <v>7.5558439038587472E-2</v>
      </c>
      <c r="T5" s="77">
        <v>0.31757732113588005</v>
      </c>
      <c r="U5" s="77">
        <v>2.758E-2</v>
      </c>
      <c r="V5" s="77">
        <f t="shared" ref="V5:V28" si="2">U5/T5</f>
        <v>8.6844992272604685E-2</v>
      </c>
      <c r="W5" s="96">
        <v>2</v>
      </c>
      <c r="X5" s="96">
        <v>5.1771523044958079E-2</v>
      </c>
      <c r="Y5" s="77">
        <v>1.0645047087338568</v>
      </c>
      <c r="Z5" s="77">
        <v>2.8039999999999999E-2</v>
      </c>
      <c r="AA5" s="78">
        <f t="shared" ref="AA5:AA28" si="3">Z5/Y5</f>
        <v>2.6340888649850441E-2</v>
      </c>
      <c r="AL5" s="105">
        <v>100</v>
      </c>
      <c r="AM5" s="98">
        <v>0.17</v>
      </c>
    </row>
    <row r="6" spans="2:41" x14ac:dyDescent="0.2">
      <c r="B6" s="88">
        <v>2.2000000000000002</v>
      </c>
      <c r="C6" s="92">
        <v>4.3899117543632016E-2</v>
      </c>
      <c r="D6" s="92">
        <v>1.00144915233683E-2</v>
      </c>
      <c r="E6" s="77">
        <v>0.70387854129897964</v>
      </c>
      <c r="F6" s="77">
        <v>9.9930000000000005E-2</v>
      </c>
      <c r="G6" s="77">
        <f t="shared" si="0"/>
        <v>0.14197051641265152</v>
      </c>
      <c r="H6" s="93">
        <v>4.9237124782685118E-2</v>
      </c>
      <c r="I6" s="93">
        <v>9.7046619453000551E-3</v>
      </c>
      <c r="J6" s="77">
        <v>0.58215997892290239</v>
      </c>
      <c r="K6" s="77">
        <v>9.7820000000000004E-2</v>
      </c>
      <c r="L6" s="77">
        <f t="shared" si="1"/>
        <v>0.16802941380646619</v>
      </c>
      <c r="M6" s="94">
        <v>4.9325237964341712E-2</v>
      </c>
      <c r="N6" s="94">
        <v>8.6952171909485572E-3</v>
      </c>
      <c r="O6" s="77">
        <v>0.52644482896027289</v>
      </c>
      <c r="P6" s="77">
        <v>7.5039999999999996E-2</v>
      </c>
      <c r="Q6" s="77">
        <f t="shared" ref="Q6:Q28" si="4">P6/O6</f>
        <v>0.1425410524939599</v>
      </c>
      <c r="R6" s="95">
        <v>9.2652054075772608E-2</v>
      </c>
      <c r="S6" s="95">
        <v>7.3659483560104431E-3</v>
      </c>
      <c r="T6" s="77">
        <v>0.88612479119598497</v>
      </c>
      <c r="U6" s="77">
        <v>4.3459999999999999E-2</v>
      </c>
      <c r="V6" s="77">
        <f t="shared" si="2"/>
        <v>4.9045010851510994E-2</v>
      </c>
      <c r="W6" s="96"/>
      <c r="X6" s="96"/>
      <c r="Y6" s="77">
        <v>0.3676984819908482</v>
      </c>
      <c r="Z6" s="77">
        <v>1.123E-2</v>
      </c>
      <c r="AA6" s="78">
        <f t="shared" si="3"/>
        <v>3.054132815342846E-2</v>
      </c>
      <c r="AL6" s="105">
        <v>200</v>
      </c>
      <c r="AM6" s="98">
        <v>0.14000000000000001</v>
      </c>
    </row>
    <row r="7" spans="2:41" x14ac:dyDescent="0.2">
      <c r="B7" s="88">
        <v>3</v>
      </c>
      <c r="C7" s="92">
        <v>0.27466970760449161</v>
      </c>
      <c r="D7" s="92">
        <v>5.0573294365889698E-2</v>
      </c>
      <c r="E7" s="77">
        <v>7.7510934162519612E-2</v>
      </c>
      <c r="F7" s="77">
        <v>2.6239999999999999E-2</v>
      </c>
      <c r="G7" s="77">
        <f t="shared" si="0"/>
        <v>0.33853288292180517</v>
      </c>
      <c r="H7" s="93">
        <v>0.29147190323667516</v>
      </c>
      <c r="I7" s="93">
        <v>4.8622395770172924E-2</v>
      </c>
      <c r="J7" s="77">
        <v>6.9163929359551804E-2</v>
      </c>
      <c r="K7" s="77">
        <v>9.2200000000000008E-3</v>
      </c>
      <c r="L7" s="77">
        <f t="shared" si="1"/>
        <v>0.13330648049316884</v>
      </c>
      <c r="M7" s="94">
        <v>0.231029543095501</v>
      </c>
      <c r="N7" s="94">
        <v>4.407029904683369E-2</v>
      </c>
      <c r="O7" s="77"/>
      <c r="P7" s="77"/>
      <c r="Q7" s="77"/>
      <c r="R7" s="95">
        <v>0.56636534309469733</v>
      </c>
      <c r="S7" s="95">
        <v>3.6866981154956222E-2</v>
      </c>
      <c r="T7" s="77"/>
      <c r="U7" s="77"/>
      <c r="V7" s="77"/>
      <c r="W7" s="96">
        <v>0.60035548562382834</v>
      </c>
      <c r="X7" s="96">
        <v>2.1810045839295675E-2</v>
      </c>
      <c r="Y7" s="77"/>
      <c r="Z7" s="77"/>
      <c r="AA7" s="78"/>
      <c r="AL7" s="105">
        <v>300</v>
      </c>
      <c r="AM7" s="98">
        <v>0.03</v>
      </c>
    </row>
    <row r="8" spans="2:41" ht="17" thickBot="1" x14ac:dyDescent="0.25">
      <c r="B8" s="88">
        <v>5</v>
      </c>
      <c r="C8" s="92">
        <v>1.6695640673688938</v>
      </c>
      <c r="D8" s="92">
        <v>0.20919069793763601</v>
      </c>
      <c r="E8" s="77">
        <v>0.10099428412736632</v>
      </c>
      <c r="F8" s="77">
        <v>2.862E-2</v>
      </c>
      <c r="G8" s="77">
        <f t="shared" si="0"/>
        <v>0.28338237403521405</v>
      </c>
      <c r="H8" s="93">
        <v>1.1222769220794864</v>
      </c>
      <c r="I8" s="93">
        <v>0.20119105365703796</v>
      </c>
      <c r="J8" s="77">
        <v>8.0240708921132678E-2</v>
      </c>
      <c r="K8" s="77">
        <v>1.095E-2</v>
      </c>
      <c r="L8" s="77">
        <f t="shared" si="1"/>
        <v>0.13646439752623049</v>
      </c>
      <c r="M8" s="94">
        <v>1.3068342041242802</v>
      </c>
      <c r="N8" s="94">
        <v>0.18399181845375243</v>
      </c>
      <c r="O8" s="77">
        <v>0.58621017498528938</v>
      </c>
      <c r="P8" s="77">
        <v>8.2979999999999998E-2</v>
      </c>
      <c r="Q8" s="77">
        <f t="shared" si="4"/>
        <v>0.14155332599281875</v>
      </c>
      <c r="R8" s="95">
        <v>5.2091431637273589</v>
      </c>
      <c r="S8" s="95">
        <v>0.15839295675583906</v>
      </c>
      <c r="T8" s="77">
        <v>0.16940378323347158</v>
      </c>
      <c r="U8" s="77">
        <v>2.3400000000000001E-2</v>
      </c>
      <c r="V8" s="77">
        <f t="shared" si="2"/>
        <v>0.13813150777010819</v>
      </c>
      <c r="W8" s="89"/>
      <c r="X8" s="89"/>
      <c r="Y8" s="77">
        <v>0.18652866965154349</v>
      </c>
      <c r="Z8" s="77">
        <v>6.8399999999999997E-3</v>
      </c>
      <c r="AA8" s="78">
        <f t="shared" si="3"/>
        <v>3.6669966138598895E-2</v>
      </c>
      <c r="AL8" s="110">
        <v>400</v>
      </c>
      <c r="AM8" s="104">
        <v>0.03</v>
      </c>
    </row>
    <row r="9" spans="2:41" x14ac:dyDescent="0.2">
      <c r="B9" s="88">
        <v>6</v>
      </c>
      <c r="C9" s="89"/>
      <c r="D9" s="89"/>
      <c r="E9" s="77">
        <v>0.81817988409635511</v>
      </c>
      <c r="F9" s="77">
        <v>0.11419</v>
      </c>
      <c r="G9" s="77">
        <f t="shared" si="0"/>
        <v>0.13956588547287252</v>
      </c>
      <c r="H9" s="89"/>
      <c r="I9" s="89"/>
      <c r="J9" s="77">
        <v>0.87415470416184826</v>
      </c>
      <c r="K9" s="77">
        <v>0.1482</v>
      </c>
      <c r="L9" s="77">
        <f t="shared" si="1"/>
        <v>0.16953520846415421</v>
      </c>
      <c r="M9" s="89"/>
      <c r="N9" s="17"/>
      <c r="O9" s="77">
        <v>0.67729750488686513</v>
      </c>
      <c r="P9" s="77">
        <v>9.4880000000000006E-2</v>
      </c>
      <c r="Q9" s="77">
        <f t="shared" si="4"/>
        <v>0.14008615020049223</v>
      </c>
      <c r="R9" s="89"/>
      <c r="S9" s="89"/>
      <c r="T9" s="77">
        <v>1.439498324859837</v>
      </c>
      <c r="U9" s="77">
        <v>5.8779999999999999E-2</v>
      </c>
      <c r="V9" s="77">
        <f t="shared" si="2"/>
        <v>4.0833670303661779E-2</v>
      </c>
      <c r="W9" s="89"/>
      <c r="X9" s="89"/>
      <c r="Y9" s="77">
        <v>0.95784496999199042</v>
      </c>
      <c r="Z9" s="77">
        <v>2.5610000000000001E-2</v>
      </c>
      <c r="AA9" s="78">
        <f>Z9/Y9</f>
        <v>2.6737103395985003E-2</v>
      </c>
    </row>
    <row r="10" spans="2:41" x14ac:dyDescent="0.2">
      <c r="B10" s="88">
        <v>8</v>
      </c>
      <c r="C10" s="89"/>
      <c r="D10" s="89"/>
      <c r="E10" s="77">
        <v>0.11930366905898401</v>
      </c>
      <c r="F10" s="77">
        <v>3.099E-2</v>
      </c>
      <c r="G10" s="77">
        <f t="shared" si="0"/>
        <v>0.25975730876037412</v>
      </c>
      <c r="H10" s="89"/>
      <c r="I10" s="89"/>
      <c r="J10" s="77">
        <v>0.11341629507833266</v>
      </c>
      <c r="K10" s="77">
        <v>1.617E-2</v>
      </c>
      <c r="L10" s="77">
        <f t="shared" si="1"/>
        <v>0.14257210561173725</v>
      </c>
      <c r="M10" s="89"/>
      <c r="N10" s="17"/>
      <c r="O10" s="77">
        <v>0.11900550372095994</v>
      </c>
      <c r="P10" s="77">
        <v>2.0799999999999999E-2</v>
      </c>
      <c r="Q10" s="77">
        <f t="shared" si="4"/>
        <v>0.17478183234929312</v>
      </c>
      <c r="R10" s="89"/>
      <c r="S10" s="89"/>
      <c r="T10" s="77">
        <v>0.49367803265370652</v>
      </c>
      <c r="U10" s="77">
        <v>3.2320000000000002E-2</v>
      </c>
      <c r="V10" s="77">
        <f t="shared" si="2"/>
        <v>6.5467770211017393E-2</v>
      </c>
      <c r="W10" s="89"/>
      <c r="X10" s="89"/>
      <c r="Y10" s="77">
        <v>0.94813415638968146</v>
      </c>
      <c r="Z10" s="77">
        <v>2.5360000000000001E-2</v>
      </c>
      <c r="AA10" s="78">
        <f t="shared" si="3"/>
        <v>2.6747269707660531E-2</v>
      </c>
      <c r="AO10" s="66"/>
    </row>
    <row r="11" spans="2:41" x14ac:dyDescent="0.2">
      <c r="B11" s="88">
        <v>9</v>
      </c>
      <c r="C11" s="89"/>
      <c r="D11" s="89"/>
      <c r="E11" s="77">
        <v>0.42858854570736615</v>
      </c>
      <c r="F11" s="77">
        <v>6.7839999999999998E-2</v>
      </c>
      <c r="G11" s="77">
        <f t="shared" si="0"/>
        <v>0.15828701135265555</v>
      </c>
      <c r="H11" s="89"/>
      <c r="I11" s="89"/>
      <c r="J11" s="77">
        <v>0.41435049703293497</v>
      </c>
      <c r="K11" s="77">
        <v>6.8279999999999993E-2</v>
      </c>
      <c r="L11" s="77">
        <f t="shared" si="1"/>
        <v>0.164788024845962</v>
      </c>
      <c r="M11" s="89"/>
      <c r="N11" s="17"/>
      <c r="O11" s="77">
        <v>0.4188037926582226</v>
      </c>
      <c r="P11" s="77">
        <v>6.0490000000000002E-2</v>
      </c>
      <c r="Q11" s="77">
        <f t="shared" si="4"/>
        <v>0.14443517718896276</v>
      </c>
      <c r="R11" s="89"/>
      <c r="S11" s="89"/>
      <c r="T11" s="77">
        <v>0.41378080854933774</v>
      </c>
      <c r="U11" s="77">
        <v>3.0089999999999999E-2</v>
      </c>
      <c r="V11" s="77">
        <f t="shared" si="2"/>
        <v>7.2719660695457738E-2</v>
      </c>
      <c r="W11" s="89"/>
      <c r="X11" s="89"/>
      <c r="Y11" s="77">
        <v>0.7205798954856848</v>
      </c>
      <c r="Z11" s="77">
        <v>1.976E-2</v>
      </c>
      <c r="AA11" s="78">
        <f t="shared" si="3"/>
        <v>2.7422358192052219E-2</v>
      </c>
    </row>
    <row r="12" spans="2:41" x14ac:dyDescent="0.2">
      <c r="B12" s="88">
        <v>10</v>
      </c>
      <c r="C12" s="89"/>
      <c r="D12" s="89"/>
      <c r="E12" s="92">
        <v>0.5695132328076693</v>
      </c>
      <c r="F12" s="92">
        <v>8.448E-2</v>
      </c>
      <c r="G12" s="92">
        <f t="shared" si="0"/>
        <v>0.1483372029540353</v>
      </c>
      <c r="H12" s="89"/>
      <c r="I12" s="89"/>
      <c r="J12" s="93">
        <v>0.67906300800189323</v>
      </c>
      <c r="K12" s="93">
        <v>0.11519</v>
      </c>
      <c r="L12" s="93">
        <f t="shared" si="1"/>
        <v>0.16963079808888493</v>
      </c>
      <c r="M12" s="89"/>
      <c r="N12" s="17"/>
      <c r="O12" s="94">
        <v>1.3508950075164921</v>
      </c>
      <c r="P12" s="94">
        <v>0.18351000000000001</v>
      </c>
      <c r="Q12" s="94">
        <f t="shared" si="4"/>
        <v>0.13584327351787898</v>
      </c>
      <c r="R12" s="89"/>
      <c r="S12" s="89"/>
      <c r="T12" s="95">
        <v>1.857732305672813</v>
      </c>
      <c r="U12" s="95">
        <v>7.0480000000000001E-2</v>
      </c>
      <c r="V12" s="95">
        <f t="shared" si="2"/>
        <v>3.7938727654560724E-2</v>
      </c>
      <c r="W12" s="89"/>
      <c r="X12" s="89"/>
      <c r="Y12" s="79">
        <v>0.33039916822149473</v>
      </c>
      <c r="Z12" s="79">
        <v>1.026E-2</v>
      </c>
      <c r="AA12" s="80">
        <f t="shared" si="3"/>
        <v>3.1053346941605636E-2</v>
      </c>
    </row>
    <row r="13" spans="2:41" x14ac:dyDescent="0.2">
      <c r="B13" s="88">
        <v>10.1</v>
      </c>
      <c r="C13" s="89"/>
      <c r="D13" s="89"/>
      <c r="E13" s="92">
        <v>4.3899117543632016E-2</v>
      </c>
      <c r="F13" s="92">
        <v>2.1489999999999999E-2</v>
      </c>
      <c r="G13" s="92">
        <f t="shared" si="0"/>
        <v>0.48953148041394573</v>
      </c>
      <c r="H13" s="89"/>
      <c r="I13" s="89"/>
      <c r="J13" s="93">
        <v>4.9237124782685118E-2</v>
      </c>
      <c r="K13" s="93">
        <v>5.7400000000000003E-3</v>
      </c>
      <c r="L13" s="93">
        <f t="shared" si="1"/>
        <v>0.11657870002227561</v>
      </c>
      <c r="M13" s="89"/>
      <c r="N13" s="17"/>
      <c r="O13" s="94">
        <v>4.9325237964341712E-2</v>
      </c>
      <c r="P13" s="94">
        <v>1.154E-2</v>
      </c>
      <c r="Q13" s="94">
        <f t="shared" si="4"/>
        <v>0.23395731021799665</v>
      </c>
      <c r="R13" s="89"/>
      <c r="S13" s="89"/>
      <c r="T13" s="95">
        <v>9.2652054075772608E-2</v>
      </c>
      <c r="U13" s="95">
        <v>2.1170000000000001E-2</v>
      </c>
      <c r="V13" s="95">
        <f t="shared" si="2"/>
        <v>0.22848926784382756</v>
      </c>
      <c r="W13" s="89"/>
      <c r="X13" s="89"/>
      <c r="Y13" s="79"/>
      <c r="Z13" s="79"/>
      <c r="AA13" s="80"/>
    </row>
    <row r="14" spans="2:41" x14ac:dyDescent="0.2">
      <c r="B14" s="88">
        <v>10.199999999999999</v>
      </c>
      <c r="C14" s="89"/>
      <c r="D14" s="89"/>
      <c r="E14" s="92">
        <v>0.27466970760449161</v>
      </c>
      <c r="F14" s="92">
        <v>4.8820000000000002E-2</v>
      </c>
      <c r="G14" s="92">
        <f t="shared" si="0"/>
        <v>0.17774075061199673</v>
      </c>
      <c r="H14" s="89"/>
      <c r="I14" s="89"/>
      <c r="J14" s="93">
        <v>0.29147190323667516</v>
      </c>
      <c r="K14" s="93">
        <v>4.7440000000000003E-2</v>
      </c>
      <c r="L14" s="93">
        <f t="shared" si="1"/>
        <v>0.16276011331863685</v>
      </c>
      <c r="M14" s="89"/>
      <c r="N14" s="17"/>
      <c r="O14" s="94">
        <v>0.231029543095501</v>
      </c>
      <c r="P14" s="94">
        <v>3.5349999999999999E-2</v>
      </c>
      <c r="Q14" s="94">
        <f t="shared" si="4"/>
        <v>0.15301073415267641</v>
      </c>
      <c r="R14" s="89"/>
      <c r="S14" s="89"/>
      <c r="T14" s="95">
        <v>0.56636631409101656</v>
      </c>
      <c r="U14" s="95">
        <v>3.4540000000000001E-2</v>
      </c>
      <c r="V14" s="95">
        <f t="shared" si="2"/>
        <v>6.0985265438031212E-2</v>
      </c>
      <c r="W14" s="89"/>
      <c r="X14" s="89"/>
      <c r="Y14" s="96">
        <v>0.60035548562382834</v>
      </c>
      <c r="Z14" s="96">
        <v>1.6840000000000001E-2</v>
      </c>
      <c r="AA14" s="80">
        <f t="shared" si="3"/>
        <v>2.8050047685500176E-2</v>
      </c>
    </row>
    <row r="15" spans="2:41" x14ac:dyDescent="0.2">
      <c r="B15" s="88">
        <v>10.3</v>
      </c>
      <c r="C15" s="89"/>
      <c r="D15" s="89"/>
      <c r="E15" s="92">
        <v>1.6695640673688938</v>
      </c>
      <c r="F15" s="92">
        <v>0.21521000000000001</v>
      </c>
      <c r="G15" s="92">
        <f t="shared" si="0"/>
        <v>0.12890191170630225</v>
      </c>
      <c r="H15" s="89"/>
      <c r="I15" s="89"/>
      <c r="J15" s="93">
        <v>1.1222769220794864</v>
      </c>
      <c r="K15" s="93">
        <v>0.19162999999999999</v>
      </c>
      <c r="L15" s="93">
        <f t="shared" si="1"/>
        <v>0.17075108311496368</v>
      </c>
      <c r="M15" s="89"/>
      <c r="N15" s="17"/>
      <c r="O15" s="94">
        <v>1.3068342041242802</v>
      </c>
      <c r="P15" s="94">
        <v>0.17821999999999999</v>
      </c>
      <c r="Q15" s="94">
        <f t="shared" si="4"/>
        <v>0.13637537144157211</v>
      </c>
      <c r="R15" s="89"/>
      <c r="S15" s="89"/>
      <c r="T15" s="95">
        <v>5.2091431637273589</v>
      </c>
      <c r="U15" s="95">
        <v>0.1638</v>
      </c>
      <c r="V15" s="95">
        <f t="shared" si="2"/>
        <v>3.1444710742561791E-2</v>
      </c>
      <c r="W15" s="89"/>
      <c r="X15" s="89"/>
      <c r="Y15" s="79">
        <v>18.364980050309565</v>
      </c>
      <c r="Z15" s="79">
        <v>0.44958999999999999</v>
      </c>
      <c r="AA15" s="80">
        <f t="shared" si="3"/>
        <v>2.4480832474001058E-2</v>
      </c>
    </row>
    <row r="16" spans="2:41" x14ac:dyDescent="0.2">
      <c r="B16" s="88">
        <v>11</v>
      </c>
      <c r="C16" s="89"/>
      <c r="D16" s="89"/>
      <c r="E16" s="77">
        <v>0.50216663772874004</v>
      </c>
      <c r="F16" s="77">
        <v>7.6160000000000005E-2</v>
      </c>
      <c r="G16" s="77">
        <f t="shared" si="0"/>
        <v>0.15166280329666196</v>
      </c>
      <c r="H16" s="89"/>
      <c r="I16" s="89"/>
      <c r="J16" s="77">
        <v>0.50216663772874004</v>
      </c>
      <c r="K16" s="77">
        <v>8.3919999999999995E-2</v>
      </c>
      <c r="L16" s="77">
        <f t="shared" si="1"/>
        <v>0.16711584102751931</v>
      </c>
      <c r="M16" s="89"/>
      <c r="N16" s="17"/>
      <c r="O16" s="77">
        <v>0.56718224767945713</v>
      </c>
      <c r="P16" s="77">
        <v>8.0329999999999999E-2</v>
      </c>
      <c r="Q16" s="77">
        <f t="shared" si="4"/>
        <v>0.14162996167221101</v>
      </c>
      <c r="R16" s="89"/>
      <c r="S16" s="89"/>
      <c r="T16" s="77">
        <v>1.3838535190597192</v>
      </c>
      <c r="U16" s="77">
        <v>5.7110000000000001E-2</v>
      </c>
      <c r="V16" s="77">
        <f t="shared" si="2"/>
        <v>4.1268818710526733E-2</v>
      </c>
      <c r="W16" s="89"/>
      <c r="X16" s="89"/>
      <c r="Y16" s="77">
        <v>0.84274946611364621</v>
      </c>
      <c r="Z16" s="77">
        <v>2.2679999999999999E-2</v>
      </c>
      <c r="AA16" s="78">
        <f t="shared" si="3"/>
        <v>2.6911912628778293E-2</v>
      </c>
    </row>
    <row r="17" spans="2:39" x14ac:dyDescent="0.2">
      <c r="B17" s="88">
        <v>11.1</v>
      </c>
      <c r="C17" s="89"/>
      <c r="D17" s="89"/>
      <c r="E17" s="77">
        <v>0.63125364101673964</v>
      </c>
      <c r="F17" s="77">
        <v>9.1609999999999997E-2</v>
      </c>
      <c r="G17" s="77">
        <f>F17/E17</f>
        <v>0.14512391540814998</v>
      </c>
      <c r="H17" s="89"/>
      <c r="I17" s="89"/>
      <c r="J17" s="77">
        <v>0.75420209547457839</v>
      </c>
      <c r="K17" s="77">
        <v>0.12734999999999999</v>
      </c>
      <c r="L17" s="77">
        <f t="shared" si="1"/>
        <v>0.16885394612947283</v>
      </c>
      <c r="M17" s="89"/>
      <c r="N17" s="17"/>
      <c r="O17" s="77">
        <v>1.3085649930055312</v>
      </c>
      <c r="P17" s="77">
        <v>0.17821999999999999</v>
      </c>
      <c r="Q17" s="77">
        <f t="shared" si="4"/>
        <v>0.13619499295228868</v>
      </c>
      <c r="R17" s="89"/>
      <c r="S17" s="89"/>
      <c r="T17" s="77">
        <v>1.3709049994332592</v>
      </c>
      <c r="U17" s="77">
        <v>5.6829999999999999E-2</v>
      </c>
      <c r="V17" s="77">
        <f t="shared" si="2"/>
        <v>4.1454367752319733E-2</v>
      </c>
      <c r="W17" s="89"/>
      <c r="X17" s="89"/>
      <c r="Y17" s="77">
        <v>1.0021213448547857</v>
      </c>
      <c r="Z17" s="77">
        <v>2.6579999999999999E-2</v>
      </c>
      <c r="AA17" s="78">
        <f t="shared" si="3"/>
        <v>2.6523734013321136E-2</v>
      </c>
    </row>
    <row r="18" spans="2:39" x14ac:dyDescent="0.2">
      <c r="B18" s="88">
        <v>11.2</v>
      </c>
      <c r="C18" s="89"/>
      <c r="D18" s="89"/>
      <c r="E18" s="77">
        <v>0.58217980636230482</v>
      </c>
      <c r="F18" s="77">
        <v>8.5669999999999996E-2</v>
      </c>
      <c r="G18" s="77">
        <f t="shared" si="0"/>
        <v>0.14715385017440033</v>
      </c>
      <c r="H18" s="89"/>
      <c r="I18" s="89"/>
      <c r="J18" s="77">
        <v>0.54818780480493412</v>
      </c>
      <c r="K18" s="77">
        <v>9.2609999999999998E-2</v>
      </c>
      <c r="L18" s="77">
        <f t="shared" si="1"/>
        <v>0.16893845355234438</v>
      </c>
      <c r="M18" s="89"/>
      <c r="N18" s="17"/>
      <c r="O18" s="77">
        <v>0.7928176059535087</v>
      </c>
      <c r="P18" s="77">
        <v>0.10943</v>
      </c>
      <c r="Q18" s="77">
        <f t="shared" si="4"/>
        <v>0.13802670270974915</v>
      </c>
      <c r="R18" s="89"/>
      <c r="S18" s="89"/>
      <c r="T18" s="77">
        <v>1.6587792471184963</v>
      </c>
      <c r="U18" s="77">
        <v>6.4909999999999995E-2</v>
      </c>
      <c r="V18" s="77">
        <f t="shared" si="2"/>
        <v>3.9131186450973902E-2</v>
      </c>
      <c r="W18" s="89"/>
      <c r="X18" s="89"/>
      <c r="Y18" s="77"/>
      <c r="Z18" s="77"/>
      <c r="AA18" s="78"/>
    </row>
    <row r="19" spans="2:39" x14ac:dyDescent="0.2">
      <c r="B19" s="88">
        <v>11.3</v>
      </c>
      <c r="C19" s="89"/>
      <c r="D19" s="89"/>
      <c r="E19" s="77">
        <v>0.113743375630706</v>
      </c>
      <c r="F19" s="77">
        <v>2.981E-2</v>
      </c>
      <c r="G19" s="77">
        <f t="shared" si="0"/>
        <v>0.2620811966824777</v>
      </c>
      <c r="H19" s="89"/>
      <c r="I19" s="89"/>
      <c r="J19" s="77">
        <v>0.10493856566155038</v>
      </c>
      <c r="K19" s="77">
        <v>1.443E-2</v>
      </c>
      <c r="L19" s="77">
        <f t="shared" si="1"/>
        <v>0.137509026438763</v>
      </c>
      <c r="M19" s="89"/>
      <c r="N19" s="99"/>
      <c r="O19" s="77">
        <v>0.39237875547990031</v>
      </c>
      <c r="P19" s="77">
        <v>5.6520000000000001E-2</v>
      </c>
      <c r="Q19" s="77">
        <f t="shared" si="4"/>
        <v>0.14404449581087284</v>
      </c>
      <c r="R19" s="89"/>
      <c r="S19" s="89"/>
      <c r="T19" s="77">
        <v>0.41699615868124901</v>
      </c>
      <c r="U19" s="77">
        <v>3.0370000000000001E-2</v>
      </c>
      <c r="V19" s="77">
        <f t="shared" si="2"/>
        <v>7.283040710985246E-2</v>
      </c>
      <c r="W19" s="89"/>
      <c r="X19" s="89"/>
      <c r="Y19" s="77">
        <v>0.46038778118077522</v>
      </c>
      <c r="Z19" s="77">
        <v>1.342E-2</v>
      </c>
      <c r="AA19" s="78">
        <f t="shared" si="3"/>
        <v>2.9149340074971542E-2</v>
      </c>
    </row>
    <row r="20" spans="2:39" x14ac:dyDescent="0.2">
      <c r="B20" s="88">
        <v>12</v>
      </c>
      <c r="C20" s="89"/>
      <c r="D20" s="89"/>
      <c r="E20" s="77">
        <v>5.4236946882031997E-2</v>
      </c>
      <c r="F20" s="77">
        <v>2.2679999999999999E-2</v>
      </c>
      <c r="G20" s="77">
        <f t="shared" si="0"/>
        <v>0.4181651310375214</v>
      </c>
      <c r="H20" s="89"/>
      <c r="I20" s="89"/>
      <c r="J20" s="77">
        <v>5.1481236943330115E-2</v>
      </c>
      <c r="K20" s="77">
        <v>5.7400000000000003E-3</v>
      </c>
      <c r="L20" s="77">
        <f t="shared" si="1"/>
        <v>0.11149693249054056</v>
      </c>
      <c r="M20" s="89"/>
      <c r="N20" s="99"/>
      <c r="O20" s="77">
        <v>0.26409074520040421</v>
      </c>
      <c r="P20" s="77">
        <v>3.9320000000000001E-2</v>
      </c>
      <c r="Q20" s="77">
        <f t="shared" si="4"/>
        <v>0.14888821632186383</v>
      </c>
      <c r="R20" s="89"/>
      <c r="S20" s="89"/>
      <c r="T20" s="77">
        <v>0.42725270716242975</v>
      </c>
      <c r="U20" s="77">
        <v>3.0640000000000001E-2</v>
      </c>
      <c r="V20" s="77">
        <f t="shared" si="2"/>
        <v>7.1713998498671924E-2</v>
      </c>
      <c r="W20" s="89"/>
      <c r="X20" s="89"/>
      <c r="Y20" s="77">
        <v>0.35157177328822564</v>
      </c>
      <c r="Z20" s="77">
        <v>1.074E-2</v>
      </c>
      <c r="AA20" s="78">
        <f t="shared" si="3"/>
        <v>3.0548527544033321E-2</v>
      </c>
    </row>
    <row r="21" spans="2:39" x14ac:dyDescent="0.2">
      <c r="B21" s="88">
        <v>12.1</v>
      </c>
      <c r="C21" s="89"/>
      <c r="D21" s="89"/>
      <c r="E21" s="77">
        <v>5.5311627736691731E-2</v>
      </c>
      <c r="F21" s="77">
        <v>2.3859999999999999E-2</v>
      </c>
      <c r="G21" s="77">
        <f>F21/E21</f>
        <v>0.43137403429138532</v>
      </c>
      <c r="H21" s="89"/>
      <c r="I21" s="89"/>
      <c r="J21" s="77">
        <v>6.0744168322404792E-2</v>
      </c>
      <c r="K21" s="77">
        <v>7.4799999999999997E-3</v>
      </c>
      <c r="L21" s="77">
        <f>K21/J21</f>
        <v>0.12313939274465442</v>
      </c>
      <c r="M21" s="89"/>
      <c r="N21" s="17"/>
      <c r="O21" s="77">
        <v>6.8735848106361297E-2</v>
      </c>
      <c r="P21" s="77">
        <v>1.4189999999999999E-2</v>
      </c>
      <c r="Q21" s="77">
        <f t="shared" si="4"/>
        <v>0.20644249530525188</v>
      </c>
      <c r="R21" s="89"/>
      <c r="S21" s="89"/>
      <c r="T21" s="77"/>
      <c r="U21" s="77"/>
      <c r="V21" s="77"/>
      <c r="W21" s="89"/>
      <c r="X21" s="89"/>
      <c r="Y21" s="77"/>
      <c r="Z21" s="77"/>
      <c r="AA21" s="78"/>
    </row>
    <row r="22" spans="2:39" x14ac:dyDescent="0.2">
      <c r="B22" s="88">
        <v>13</v>
      </c>
      <c r="C22" s="89"/>
      <c r="D22" s="89"/>
      <c r="E22" s="77">
        <v>0.67672688917286428</v>
      </c>
      <c r="F22" s="77">
        <v>9.7549999999999998E-2</v>
      </c>
      <c r="G22" s="77">
        <f t="shared" si="0"/>
        <v>0.14414973242637275</v>
      </c>
      <c r="H22" s="89"/>
      <c r="I22" s="89"/>
      <c r="J22" s="77">
        <v>0.62409213089610305</v>
      </c>
      <c r="K22" s="77">
        <v>0.10477</v>
      </c>
      <c r="L22" s="77">
        <f t="shared" si="1"/>
        <v>0.16787585488310186</v>
      </c>
      <c r="M22" s="89"/>
      <c r="N22" s="17"/>
      <c r="O22" s="77">
        <v>0.83453295181395426</v>
      </c>
      <c r="P22" s="77">
        <v>0.11473</v>
      </c>
      <c r="Q22" s="77">
        <f t="shared" si="4"/>
        <v>0.13747809448461085</v>
      </c>
      <c r="R22" s="89"/>
      <c r="S22" s="89"/>
      <c r="T22" s="77">
        <v>1.3214756084570174</v>
      </c>
      <c r="U22" s="77">
        <v>5.5440000000000003E-2</v>
      </c>
      <c r="V22" s="77">
        <f t="shared" si="2"/>
        <v>4.1953101249241301E-2</v>
      </c>
      <c r="W22" s="89"/>
      <c r="X22" s="89"/>
      <c r="Y22" s="77">
        <v>0.7280561734526535</v>
      </c>
      <c r="Z22" s="77">
        <v>0.02</v>
      </c>
      <c r="AA22" s="78">
        <f t="shared" si="3"/>
        <v>2.7470407819157966E-2</v>
      </c>
    </row>
    <row r="23" spans="2:39" x14ac:dyDescent="0.2">
      <c r="B23" s="88" t="s">
        <v>98</v>
      </c>
      <c r="C23" s="89"/>
      <c r="D23" s="89"/>
      <c r="E23" s="77">
        <v>9.1996008134156981E-2</v>
      </c>
      <c r="F23" s="77">
        <v>2.743E-2</v>
      </c>
      <c r="G23" s="77">
        <f t="shared" si="0"/>
        <v>0.29816511125133893</v>
      </c>
      <c r="H23" s="89"/>
      <c r="I23" s="89"/>
      <c r="J23" s="77">
        <v>4.8284859021590479E-2</v>
      </c>
      <c r="K23" s="77">
        <v>5.7400000000000003E-3</v>
      </c>
      <c r="L23" s="77">
        <f t="shared" si="1"/>
        <v>0.11887784527719902</v>
      </c>
      <c r="M23" s="89"/>
      <c r="N23" s="17"/>
      <c r="O23" s="77">
        <v>0.38654916493664976</v>
      </c>
      <c r="P23" s="77">
        <v>5.6520000000000001E-2</v>
      </c>
      <c r="Q23" s="77">
        <f t="shared" si="4"/>
        <v>0.14621684672184682</v>
      </c>
      <c r="R23" s="89"/>
      <c r="S23" s="89"/>
      <c r="T23" s="77">
        <v>0.76513559234555084</v>
      </c>
      <c r="U23" s="77">
        <v>4.0120000000000003E-2</v>
      </c>
      <c r="V23" s="77">
        <f t="shared" si="2"/>
        <v>5.2435150581625269E-2</v>
      </c>
      <c r="W23" s="89"/>
      <c r="X23" s="89"/>
      <c r="Y23" s="77">
        <v>1.820406432682586</v>
      </c>
      <c r="Z23" s="77">
        <v>4.6559999999999997E-2</v>
      </c>
      <c r="AA23" s="78">
        <f t="shared" si="3"/>
        <v>2.5576705929009649E-2</v>
      </c>
    </row>
    <row r="24" spans="2:39" x14ac:dyDescent="0.2">
      <c r="B24" s="88" t="s">
        <v>105</v>
      </c>
      <c r="C24" s="89"/>
      <c r="D24" s="89"/>
      <c r="E24" s="77">
        <v>9.9770152539371548E-2</v>
      </c>
      <c r="F24" s="77">
        <v>2.862E-2</v>
      </c>
      <c r="G24" s="77">
        <f t="shared" si="0"/>
        <v>0.28685933890605114</v>
      </c>
      <c r="H24" s="89"/>
      <c r="I24" s="89"/>
      <c r="J24" s="77">
        <v>0.11599745892011597</v>
      </c>
      <c r="K24" s="77">
        <v>1.7899999999999999E-2</v>
      </c>
      <c r="L24" s="77">
        <f t="shared" si="1"/>
        <v>0.15431372520261158</v>
      </c>
      <c r="M24" s="89"/>
      <c r="N24" s="17"/>
      <c r="O24" s="77">
        <v>9.3097273110233705E-2</v>
      </c>
      <c r="P24" s="77">
        <v>1.6830000000000001E-2</v>
      </c>
      <c r="Q24" s="77">
        <f t="shared" si="4"/>
        <v>0.18077865696530229</v>
      </c>
      <c r="R24" s="17"/>
      <c r="S24" s="89"/>
      <c r="T24" s="77">
        <v>5.6134979431477189E-2</v>
      </c>
      <c r="U24" s="77">
        <v>2.034E-2</v>
      </c>
      <c r="V24" s="77">
        <f t="shared" si="2"/>
        <v>0.36234091837209309</v>
      </c>
      <c r="W24" s="89"/>
      <c r="X24" s="89"/>
      <c r="Y24" s="77">
        <v>0</v>
      </c>
      <c r="Z24" s="77">
        <v>2.2200000000000002E-3</v>
      </c>
      <c r="AA24" s="78"/>
    </row>
    <row r="25" spans="2:39" x14ac:dyDescent="0.2">
      <c r="B25" s="88" t="s">
        <v>99</v>
      </c>
      <c r="C25" s="89"/>
      <c r="D25" s="89"/>
      <c r="E25" s="77">
        <v>5.1464602587881707E-2</v>
      </c>
      <c r="F25" s="77">
        <v>2.2679999999999999E-2</v>
      </c>
      <c r="G25" s="77">
        <f t="shared" si="0"/>
        <v>0.4406912491215938</v>
      </c>
      <c r="H25" s="89"/>
      <c r="I25" s="89"/>
      <c r="J25" s="77">
        <v>4.4088495160888849E-2</v>
      </c>
      <c r="K25" s="77">
        <v>4.0000000000000001E-3</v>
      </c>
      <c r="L25" s="77">
        <f t="shared" si="1"/>
        <v>9.0726616669566496E-2</v>
      </c>
      <c r="M25" s="89"/>
      <c r="N25" s="17"/>
      <c r="O25" s="77">
        <v>5.0279471961852638E-2</v>
      </c>
      <c r="P25" s="77">
        <v>1.154E-2</v>
      </c>
      <c r="Q25" s="77">
        <f t="shared" si="4"/>
        <v>0.22951712795940801</v>
      </c>
      <c r="R25" s="17"/>
      <c r="S25" s="89"/>
      <c r="T25" s="77">
        <v>5.5416922988705035E-2</v>
      </c>
      <c r="U25" s="77">
        <v>2.034E-2</v>
      </c>
      <c r="V25" s="77">
        <f t="shared" si="2"/>
        <v>0.36703589631177569</v>
      </c>
      <c r="W25" s="89"/>
      <c r="X25" s="89"/>
      <c r="Y25" s="77">
        <v>0</v>
      </c>
      <c r="Z25" s="77">
        <v>2.2200000000000002E-3</v>
      </c>
      <c r="AA25" s="78"/>
    </row>
    <row r="26" spans="2:39" x14ac:dyDescent="0.2">
      <c r="B26" s="88" t="s">
        <v>106</v>
      </c>
      <c r="C26" s="89"/>
      <c r="D26" s="89"/>
      <c r="E26" s="77">
        <v>7.478806274791161E-2</v>
      </c>
      <c r="F26" s="77">
        <v>2.5049999999999999E-2</v>
      </c>
      <c r="G26" s="77">
        <f t="shared" si="0"/>
        <v>0.33494650188274194</v>
      </c>
      <c r="H26" s="89"/>
      <c r="I26" s="89"/>
      <c r="J26" s="77">
        <v>3.8481619241815868E-2</v>
      </c>
      <c r="K26" s="77">
        <v>4.0000000000000001E-3</v>
      </c>
      <c r="L26" s="77">
        <f t="shared" si="1"/>
        <v>0.10394572990456231</v>
      </c>
      <c r="M26" s="89"/>
      <c r="N26" s="17"/>
      <c r="O26" s="77">
        <v>5.1289441866424361E-2</v>
      </c>
      <c r="P26" s="77">
        <v>1.154E-2</v>
      </c>
      <c r="Q26" s="77">
        <f t="shared" si="4"/>
        <v>0.22499757416066635</v>
      </c>
      <c r="R26" s="17"/>
      <c r="S26" s="89"/>
      <c r="T26" s="77">
        <v>7.3128485437417831E-2</v>
      </c>
      <c r="U26" s="77">
        <v>2.0619999999999999E-2</v>
      </c>
      <c r="V26" s="77">
        <f t="shared" si="2"/>
        <v>0.28196946616166774</v>
      </c>
      <c r="W26" s="89"/>
      <c r="X26" s="89"/>
      <c r="Y26" s="77">
        <v>0</v>
      </c>
      <c r="Z26" s="77">
        <v>2.2200000000000002E-3</v>
      </c>
      <c r="AA26" s="78"/>
    </row>
    <row r="27" spans="2:39" x14ac:dyDescent="0.2">
      <c r="B27" s="88" t="s">
        <v>107</v>
      </c>
      <c r="C27" s="89"/>
      <c r="D27" s="89"/>
      <c r="E27" s="77">
        <v>1.9799974995847562</v>
      </c>
      <c r="F27" s="77">
        <v>0.25206000000000001</v>
      </c>
      <c r="G27" s="77">
        <f t="shared" si="0"/>
        <v>0.12730319106608057</v>
      </c>
      <c r="H27" s="89"/>
      <c r="I27" s="89"/>
      <c r="J27" s="77">
        <v>1.1067779338798551</v>
      </c>
      <c r="K27" s="77">
        <v>0.18989</v>
      </c>
      <c r="L27" s="77">
        <f t="shared" si="1"/>
        <v>0.17157009928299968</v>
      </c>
      <c r="M27" s="89"/>
      <c r="N27" s="17"/>
      <c r="O27" s="77">
        <v>1.8492246694229915</v>
      </c>
      <c r="P27" s="77">
        <v>0.24965999999999999</v>
      </c>
      <c r="Q27" s="77">
        <f t="shared" si="4"/>
        <v>0.13500793285323234</v>
      </c>
      <c r="R27" s="17"/>
      <c r="S27" s="89"/>
      <c r="T27" s="77">
        <v>1.537781311189873</v>
      </c>
      <c r="U27" s="77">
        <v>6.157E-2</v>
      </c>
      <c r="V27" s="77">
        <f t="shared" si="2"/>
        <v>4.0038202800344619E-2</v>
      </c>
      <c r="W27" s="89"/>
      <c r="X27" s="89"/>
      <c r="Y27" s="77">
        <v>1.4467974912160657</v>
      </c>
      <c r="Z27" s="77">
        <v>3.755E-2</v>
      </c>
      <c r="AA27" s="78">
        <f t="shared" si="3"/>
        <v>2.5953874144776394E-2</v>
      </c>
    </row>
    <row r="28" spans="2:39" ht="17" thickBot="1" x14ac:dyDescent="0.25">
      <c r="B28" s="100" t="s">
        <v>101</v>
      </c>
      <c r="C28" s="101"/>
      <c r="D28" s="101"/>
      <c r="E28" s="81">
        <v>1.858761712590546</v>
      </c>
      <c r="F28" s="102">
        <v>6.7199999999999996E-2</v>
      </c>
      <c r="G28" s="81">
        <f>F28/E28</f>
        <v>3.6153101037541664E-2</v>
      </c>
      <c r="H28" s="101"/>
      <c r="I28" s="101"/>
      <c r="J28" s="81">
        <v>0.37986092604249627</v>
      </c>
      <c r="K28" s="81">
        <v>6.3070000000000001E-2</v>
      </c>
      <c r="L28" s="81">
        <f t="shared" si="1"/>
        <v>0.1660344501791273</v>
      </c>
      <c r="M28" s="101"/>
      <c r="N28" s="103"/>
      <c r="O28" s="81">
        <v>0.22593847420276669</v>
      </c>
      <c r="P28" s="81">
        <v>3.5349999999999999E-2</v>
      </c>
      <c r="Q28" s="81">
        <f t="shared" si="4"/>
        <v>0.15645852316536149</v>
      </c>
      <c r="R28" s="103"/>
      <c r="S28" s="101"/>
      <c r="T28" s="81">
        <v>1.858761712590546</v>
      </c>
      <c r="U28" s="81">
        <v>6.7203192320245672E-2</v>
      </c>
      <c r="V28" s="81">
        <f t="shared" si="2"/>
        <v>3.6154818482130743E-2</v>
      </c>
      <c r="W28" s="101"/>
      <c r="X28" s="101"/>
      <c r="Y28" s="107">
        <v>1.979934942282793</v>
      </c>
      <c r="Z28" s="107">
        <v>5.0459999999999998E-2</v>
      </c>
      <c r="AA28" s="82">
        <f t="shared" si="3"/>
        <v>2.5485685879063004E-2</v>
      </c>
    </row>
    <row r="29" spans="2:39" ht="17" thickBot="1" x14ac:dyDescent="0.25">
      <c r="Q29" s="1"/>
      <c r="R29" s="1"/>
      <c r="Y29" s="24"/>
      <c r="Z29" s="24"/>
      <c r="AA29" s="24"/>
    </row>
    <row r="30" spans="2:39" ht="63" customHeight="1" thickBot="1" x14ac:dyDescent="0.25">
      <c r="B30" s="282" t="s">
        <v>188</v>
      </c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  <c r="P30" s="283"/>
      <c r="Q30" s="283"/>
      <c r="R30" s="283"/>
      <c r="S30" s="283"/>
      <c r="T30" s="283"/>
      <c r="U30" s="283"/>
      <c r="V30" s="283"/>
      <c r="W30" s="283"/>
      <c r="X30" s="283"/>
      <c r="Y30" s="283"/>
      <c r="Z30" s="283"/>
      <c r="AA30" s="284"/>
      <c r="AL30" s="279" t="s">
        <v>189</v>
      </c>
      <c r="AM30" s="281"/>
    </row>
    <row r="31" spans="2:39" x14ac:dyDescent="0.2">
      <c r="B31" s="83" t="s">
        <v>138</v>
      </c>
      <c r="C31" s="271" t="s">
        <v>155</v>
      </c>
      <c r="D31" s="271"/>
      <c r="E31" s="84" t="s">
        <v>140</v>
      </c>
      <c r="F31" s="84" t="s">
        <v>156</v>
      </c>
      <c r="G31" s="84" t="s">
        <v>157</v>
      </c>
      <c r="H31" s="272" t="s">
        <v>158</v>
      </c>
      <c r="I31" s="272"/>
      <c r="J31" s="85" t="s">
        <v>140</v>
      </c>
      <c r="K31" s="85" t="s">
        <v>156</v>
      </c>
      <c r="L31" s="85" t="s">
        <v>159</v>
      </c>
      <c r="M31" s="273" t="s">
        <v>160</v>
      </c>
      <c r="N31" s="273"/>
      <c r="O31" s="86" t="s">
        <v>140</v>
      </c>
      <c r="P31" s="86" t="s">
        <v>156</v>
      </c>
      <c r="Q31" s="86" t="s">
        <v>161</v>
      </c>
      <c r="R31" s="274" t="s">
        <v>162</v>
      </c>
      <c r="S31" s="274"/>
      <c r="T31" s="87" t="s">
        <v>140</v>
      </c>
      <c r="U31" s="87" t="s">
        <v>156</v>
      </c>
      <c r="V31" s="87" t="s">
        <v>163</v>
      </c>
      <c r="W31" s="275" t="s">
        <v>164</v>
      </c>
      <c r="X31" s="275"/>
      <c r="Y31" s="75" t="s">
        <v>140</v>
      </c>
      <c r="Z31" s="75" t="s">
        <v>156</v>
      </c>
      <c r="AA31" s="76" t="s">
        <v>165</v>
      </c>
      <c r="AL31" s="129" t="s">
        <v>153</v>
      </c>
      <c r="AM31" s="130" t="s">
        <v>166</v>
      </c>
    </row>
    <row r="32" spans="2:39" x14ac:dyDescent="0.2">
      <c r="B32" s="88">
        <v>1</v>
      </c>
      <c r="C32" s="89" t="s">
        <v>151</v>
      </c>
      <c r="D32" s="89" t="s">
        <v>152</v>
      </c>
      <c r="E32" s="77">
        <v>0.31325408121437792</v>
      </c>
      <c r="F32" s="77">
        <v>4.3319999999999997E-2</v>
      </c>
      <c r="G32" s="77">
        <f>F32/E32</f>
        <v>0.13829029723112723</v>
      </c>
      <c r="H32" s="89" t="s">
        <v>151</v>
      </c>
      <c r="I32" s="89" t="s">
        <v>152</v>
      </c>
      <c r="J32" s="77">
        <v>0.35509375018659034</v>
      </c>
      <c r="K32" s="77">
        <v>5.7509999999999999E-2</v>
      </c>
      <c r="L32" s="77">
        <f>K32/J32</f>
        <v>0.16195722951975455</v>
      </c>
      <c r="M32" s="89" t="s">
        <v>151</v>
      </c>
      <c r="N32" s="89" t="s">
        <v>152</v>
      </c>
      <c r="O32" s="77">
        <v>0.16384368060216778</v>
      </c>
      <c r="P32" s="77">
        <v>7.2179999999999994E-2</v>
      </c>
      <c r="Q32" s="77">
        <f>P32/O32</f>
        <v>0.44054186121014788</v>
      </c>
      <c r="R32" s="90" t="s">
        <v>151</v>
      </c>
      <c r="S32" s="90" t="s">
        <v>152</v>
      </c>
      <c r="T32" s="77"/>
      <c r="U32" s="77"/>
      <c r="V32" s="77"/>
      <c r="W32" s="90" t="s">
        <v>151</v>
      </c>
      <c r="X32" s="90" t="s">
        <v>152</v>
      </c>
      <c r="Y32" s="79"/>
      <c r="Z32" s="79"/>
      <c r="AA32" s="80"/>
      <c r="AL32" s="105">
        <v>25</v>
      </c>
      <c r="AM32" s="98">
        <v>0.16</v>
      </c>
    </row>
    <row r="33" spans="2:41" x14ac:dyDescent="0.2">
      <c r="B33" s="88">
        <v>2</v>
      </c>
      <c r="C33" s="77">
        <v>0.20466697478056622</v>
      </c>
      <c r="D33" s="77">
        <v>2.3581941843136361E-2</v>
      </c>
      <c r="E33" s="92">
        <v>0.57645460175587093</v>
      </c>
      <c r="F33" s="92">
        <v>6.8873760762533043E-2</v>
      </c>
      <c r="G33" s="92">
        <f>F33/E33</f>
        <v>0.11947820444618663</v>
      </c>
      <c r="H33" s="77">
        <v>0.17867640642619673</v>
      </c>
      <c r="I33" s="77">
        <v>1.369503887923193E-2</v>
      </c>
      <c r="J33" s="93">
        <v>0.57645460175587093</v>
      </c>
      <c r="K33" s="93">
        <v>7.6865959755200372E-2</v>
      </c>
      <c r="L33" s="111">
        <f>K33/J33</f>
        <v>0.1333426075896835</v>
      </c>
      <c r="M33" s="17"/>
      <c r="N33" s="77"/>
      <c r="O33" s="77">
        <v>4.768524939259694E-2</v>
      </c>
      <c r="P33" s="77">
        <v>4.1750000000000002E-2</v>
      </c>
      <c r="Q33" s="77">
        <f>P33/O33</f>
        <v>0.87553280169027747</v>
      </c>
      <c r="R33" s="17">
        <v>0.15599443568972007</v>
      </c>
      <c r="S33" s="77">
        <v>5.9829313219018077E-2</v>
      </c>
      <c r="T33" s="77">
        <v>6.0944099059423579E-2</v>
      </c>
      <c r="U33" s="77">
        <v>1.286E-2</v>
      </c>
      <c r="V33" s="77">
        <f>U33/T33</f>
        <v>0.21101304635680723</v>
      </c>
      <c r="W33" s="77">
        <v>0.36936555709489222</v>
      </c>
      <c r="X33" s="77">
        <v>5.3996349995553521E-2</v>
      </c>
      <c r="Y33" s="79">
        <v>3.7820977787026009</v>
      </c>
      <c r="Z33" s="79">
        <v>0.87029000000000001</v>
      </c>
      <c r="AA33" s="80">
        <f>Z33/Y33</f>
        <v>0.23010774731967443</v>
      </c>
      <c r="AL33" s="105">
        <v>100</v>
      </c>
      <c r="AM33" s="98">
        <v>0.15</v>
      </c>
    </row>
    <row r="34" spans="2:41" x14ac:dyDescent="0.2">
      <c r="B34" s="88">
        <v>2.2000000000000002</v>
      </c>
      <c r="C34" s="77">
        <v>0.57645460175587093</v>
      </c>
      <c r="D34" s="77">
        <v>6.8873760762533043E-2</v>
      </c>
      <c r="E34" s="92">
        <v>0.62657208149515509</v>
      </c>
      <c r="F34" s="92">
        <v>0.10926069793763593</v>
      </c>
      <c r="G34" s="92">
        <f>F34/E34</f>
        <v>0.17437849716653994</v>
      </c>
      <c r="H34" s="79">
        <v>0.57645460175587093</v>
      </c>
      <c r="I34" s="79">
        <v>7.6865959755200372E-2</v>
      </c>
      <c r="J34" s="93">
        <v>0.44713199175931145</v>
      </c>
      <c r="K34" s="93">
        <v>0.10317106255002299</v>
      </c>
      <c r="L34" s="111">
        <f>K34/J34</f>
        <v>0.23073961257855907</v>
      </c>
      <c r="M34" s="77">
        <v>9.3622118017544109E-2</v>
      </c>
      <c r="N34" s="77">
        <v>5.6224291722350488E-2</v>
      </c>
      <c r="O34" s="112">
        <v>0.32884337645491768</v>
      </c>
      <c r="P34" s="94">
        <v>0.1087518273467375</v>
      </c>
      <c r="Q34" s="112">
        <f>P34/O34</f>
        <v>0.33071010436376136</v>
      </c>
      <c r="R34" s="77">
        <v>0.12761058355135041</v>
      </c>
      <c r="S34" s="77">
        <v>1.14597998140306E-2</v>
      </c>
      <c r="T34" s="77">
        <v>0.36847260423139916</v>
      </c>
      <c r="U34" s="17">
        <v>0.10143000000000001</v>
      </c>
      <c r="V34" s="77">
        <f>U34/T34</f>
        <v>0.27527148242560368</v>
      </c>
      <c r="W34" s="77">
        <v>0.14019305530146084</v>
      </c>
      <c r="X34" s="77">
        <v>8.2134622844118495E-3</v>
      </c>
      <c r="Y34" s="96">
        <v>0.3525445725270423</v>
      </c>
      <c r="Z34" s="96">
        <v>0.10796469978090917</v>
      </c>
      <c r="AA34" s="97">
        <f>Z34/Y34</f>
        <v>0.30624411264373563</v>
      </c>
      <c r="AL34" s="105">
        <v>200</v>
      </c>
      <c r="AM34" s="78">
        <v>0.35089999999999999</v>
      </c>
    </row>
    <row r="35" spans="2:41" x14ac:dyDescent="0.2">
      <c r="B35" s="88">
        <v>3</v>
      </c>
      <c r="C35" s="77">
        <v>0.62657208149515509</v>
      </c>
      <c r="D35" s="77">
        <v>0.10926069793763593</v>
      </c>
      <c r="E35" s="77">
        <v>0.4103179805972017</v>
      </c>
      <c r="F35" s="77">
        <v>5.9029999999999999E-2</v>
      </c>
      <c r="G35" s="79">
        <f>F35/E35</f>
        <v>0.14386403421581515</v>
      </c>
      <c r="H35" s="77">
        <v>0.44713199175931145</v>
      </c>
      <c r="I35" s="77">
        <v>0.10317106255002299</v>
      </c>
      <c r="J35" s="77">
        <v>0.27480829516220973</v>
      </c>
      <c r="K35" s="17">
        <v>4.1840000000000002E-2</v>
      </c>
      <c r="L35" s="77">
        <f>K35/J35</f>
        <v>0.15225159042343797</v>
      </c>
      <c r="M35" s="77">
        <v>0.32884337645491768</v>
      </c>
      <c r="N35" s="77">
        <v>0.1087518273467375</v>
      </c>
      <c r="O35" s="77"/>
      <c r="P35" s="77"/>
      <c r="Q35" s="17"/>
      <c r="R35" s="17"/>
      <c r="S35" s="89"/>
      <c r="T35" s="77"/>
      <c r="U35" s="17"/>
      <c r="V35" s="77"/>
      <c r="W35" s="106"/>
      <c r="X35" s="106"/>
      <c r="Y35" s="79"/>
      <c r="Z35" s="79"/>
      <c r="AA35" s="80"/>
      <c r="AL35" s="105">
        <v>300</v>
      </c>
      <c r="AM35" s="98">
        <v>0.27</v>
      </c>
    </row>
    <row r="36" spans="2:41" ht="17" thickBot="1" x14ac:dyDescent="0.25">
      <c r="B36" s="88">
        <v>5</v>
      </c>
      <c r="C36" s="77">
        <v>0.11409163455979215</v>
      </c>
      <c r="D36" s="17">
        <v>9.9557649735427203E-2</v>
      </c>
      <c r="E36" s="77">
        <v>0.26334637907610464</v>
      </c>
      <c r="F36" s="77">
        <v>3.5470000000000002E-2</v>
      </c>
      <c r="G36" s="79">
        <f>F36/E36</f>
        <v>0.13468952990521091</v>
      </c>
      <c r="H36" s="113">
        <v>0.68989397723698664</v>
      </c>
      <c r="I36" s="113">
        <v>9.0632072402780053E-2</v>
      </c>
      <c r="J36" s="77">
        <v>0.24709474920192923</v>
      </c>
      <c r="K36" s="17">
        <v>3.8359999999999998E-2</v>
      </c>
      <c r="L36" s="77">
        <f>K36/J36</f>
        <v>0.15524409208975817</v>
      </c>
      <c r="M36" s="89"/>
      <c r="N36" s="77"/>
      <c r="O36" s="77"/>
      <c r="P36" s="77"/>
      <c r="Q36" s="17"/>
      <c r="R36" s="17"/>
      <c r="S36" s="89"/>
      <c r="T36" s="77">
        <v>6.3533309628769657E-2</v>
      </c>
      <c r="U36" s="17">
        <v>1.286E-2</v>
      </c>
      <c r="V36" s="77">
        <f>U36/T36</f>
        <v>0.20241350679103662</v>
      </c>
      <c r="W36" s="77"/>
      <c r="X36" s="77"/>
      <c r="Y36" s="79">
        <v>0.31744330560292877</v>
      </c>
      <c r="Z36" s="79">
        <v>6.6879999999999995E-2</v>
      </c>
      <c r="AA36" s="80">
        <f>Z36/Y36</f>
        <v>0.21068328995936134</v>
      </c>
      <c r="AL36" s="110">
        <v>400</v>
      </c>
      <c r="AM36" s="104">
        <v>0.21</v>
      </c>
    </row>
    <row r="37" spans="2:41" x14ac:dyDescent="0.2">
      <c r="B37" s="88">
        <v>6</v>
      </c>
      <c r="C37" s="89"/>
      <c r="D37" s="114"/>
      <c r="E37" s="77">
        <v>0</v>
      </c>
      <c r="F37" s="77"/>
      <c r="G37" s="92"/>
      <c r="H37" s="114"/>
      <c r="I37" s="114"/>
      <c r="J37" s="77"/>
      <c r="K37" s="114"/>
      <c r="L37" s="114"/>
      <c r="M37" s="89"/>
      <c r="N37" s="77"/>
      <c r="O37" s="77"/>
      <c r="P37" s="77"/>
      <c r="Q37" s="17"/>
      <c r="R37" s="17"/>
      <c r="S37" s="89"/>
      <c r="T37" s="77"/>
      <c r="U37" s="17"/>
      <c r="V37" s="89"/>
      <c r="W37" s="77">
        <v>0.3525445725270423</v>
      </c>
      <c r="X37" s="77">
        <v>0.10796469978090917</v>
      </c>
      <c r="Y37" s="90"/>
      <c r="Z37" s="90"/>
      <c r="AA37" s="91"/>
    </row>
    <row r="38" spans="2:41" x14ac:dyDescent="0.2">
      <c r="B38" s="88">
        <v>8</v>
      </c>
      <c r="C38" s="89"/>
      <c r="D38" s="77"/>
      <c r="E38" s="115">
        <v>7.5392128517929577E-2</v>
      </c>
      <c r="F38" s="116">
        <v>7.1900000000000002E-3</v>
      </c>
      <c r="G38" s="117">
        <f>F38/E38</f>
        <v>9.5368046258172579E-2</v>
      </c>
      <c r="H38" s="77"/>
      <c r="I38" s="77"/>
      <c r="J38" s="118">
        <v>7.6308808875415413E-2</v>
      </c>
      <c r="K38" s="119">
        <v>8.7799999999999996E-3</v>
      </c>
      <c r="L38" s="117">
        <f>K38/J38</f>
        <v>0.1150588002799854</v>
      </c>
      <c r="M38" s="77"/>
      <c r="N38" s="77"/>
      <c r="O38" s="120">
        <v>8.1479445578189869E-2</v>
      </c>
      <c r="P38" s="121">
        <v>8.184354086326634E-2</v>
      </c>
      <c r="Q38" s="121">
        <f>P38/O38</f>
        <v>1.004468553786698</v>
      </c>
      <c r="R38" s="89"/>
      <c r="S38" s="89"/>
      <c r="T38" s="122">
        <v>0.15599443568972007</v>
      </c>
      <c r="U38" s="95">
        <v>5.9829313219018077E-2</v>
      </c>
      <c r="V38" s="95">
        <f>U38/T38</f>
        <v>0.38353491875839252</v>
      </c>
      <c r="W38" s="77"/>
      <c r="X38" s="77"/>
      <c r="Y38" s="96">
        <v>0.36936555709489222</v>
      </c>
      <c r="Z38" s="96">
        <v>5.3996349995553521E-2</v>
      </c>
      <c r="AA38" s="97">
        <f>Z38/Y38</f>
        <v>0.14618674903053167</v>
      </c>
    </row>
    <row r="39" spans="2:41" x14ac:dyDescent="0.2">
      <c r="B39" s="88">
        <v>9</v>
      </c>
      <c r="C39" s="89"/>
      <c r="D39" s="123"/>
      <c r="E39" s="77">
        <v>0.13512401331537879</v>
      </c>
      <c r="F39" s="77">
        <v>1.6619999999999999E-2</v>
      </c>
      <c r="G39" s="77">
        <f>F39/E39</f>
        <v>0.12299812292585627</v>
      </c>
      <c r="H39" s="123"/>
      <c r="I39" s="123"/>
      <c r="J39" s="77">
        <v>0.10738575882465021</v>
      </c>
      <c r="K39" s="17">
        <v>1.4E-2</v>
      </c>
      <c r="L39" s="77">
        <f>K39/J39</f>
        <v>0.13037110463465224</v>
      </c>
      <c r="M39" s="77"/>
      <c r="N39" s="77"/>
      <c r="O39" s="77">
        <v>0.10272678268929501</v>
      </c>
      <c r="P39" s="77">
        <v>5.5579999999999997E-2</v>
      </c>
      <c r="Q39" s="79">
        <f>P39/O39</f>
        <v>0.54104682873312548</v>
      </c>
      <c r="R39" s="17"/>
      <c r="S39" s="89"/>
      <c r="T39" s="77">
        <v>0.10360704637833942</v>
      </c>
      <c r="U39" s="17">
        <v>2.4289999999999999E-2</v>
      </c>
      <c r="V39" s="77">
        <f>U39/T39</f>
        <v>0.23444351372879385</v>
      </c>
      <c r="W39" s="89"/>
      <c r="X39" s="89"/>
      <c r="Y39" s="79">
        <v>0.48961842621228435</v>
      </c>
      <c r="Z39" s="79">
        <v>0.10635</v>
      </c>
      <c r="AA39" s="80">
        <f>Z39/Y39</f>
        <v>0.21720996250637373</v>
      </c>
      <c r="AO39" s="71"/>
    </row>
    <row r="40" spans="2:41" x14ac:dyDescent="0.2">
      <c r="B40" s="88">
        <v>10</v>
      </c>
      <c r="C40" s="89"/>
      <c r="D40" s="114"/>
      <c r="E40" s="77">
        <v>0</v>
      </c>
      <c r="F40" s="77"/>
      <c r="G40" s="77"/>
      <c r="H40" s="114"/>
      <c r="I40" s="114"/>
      <c r="J40" s="77"/>
      <c r="K40" s="114"/>
      <c r="L40" s="114"/>
      <c r="M40" s="89"/>
      <c r="N40" s="77"/>
      <c r="O40" s="77"/>
      <c r="P40" s="77"/>
      <c r="Q40" s="77"/>
      <c r="R40" s="89"/>
      <c r="S40" s="89"/>
      <c r="T40" s="77"/>
      <c r="U40" s="77"/>
      <c r="V40" s="89"/>
      <c r="W40" s="89"/>
      <c r="X40" s="89"/>
      <c r="Y40" s="90"/>
      <c r="Z40" s="90"/>
      <c r="AA40" s="80"/>
      <c r="AO40" s="72"/>
    </row>
    <row r="41" spans="2:41" x14ac:dyDescent="0.2">
      <c r="B41" s="88">
        <v>10.1</v>
      </c>
      <c r="C41" s="89"/>
      <c r="D41" s="114"/>
      <c r="E41" s="77">
        <v>0</v>
      </c>
      <c r="F41" s="77"/>
      <c r="G41" s="77"/>
      <c r="H41" s="114"/>
      <c r="I41" s="114"/>
      <c r="J41" s="77"/>
      <c r="K41" s="114"/>
      <c r="L41" s="114"/>
      <c r="M41" s="89"/>
      <c r="N41" s="77"/>
      <c r="O41" s="77"/>
      <c r="P41" s="77"/>
      <c r="Q41" s="17"/>
      <c r="R41" s="17"/>
      <c r="S41" s="89"/>
      <c r="T41" s="77"/>
      <c r="U41" s="77"/>
      <c r="V41" s="89"/>
      <c r="W41" s="89"/>
      <c r="X41" s="89"/>
      <c r="Y41" s="90"/>
      <c r="Z41" s="90"/>
      <c r="AA41" s="80"/>
      <c r="AO41" s="72"/>
    </row>
    <row r="42" spans="2:41" x14ac:dyDescent="0.2">
      <c r="B42" s="88">
        <v>10.199999999999999</v>
      </c>
      <c r="C42" s="89"/>
      <c r="D42" s="114"/>
      <c r="E42" s="77">
        <v>0</v>
      </c>
      <c r="F42" s="77"/>
      <c r="G42" s="77"/>
      <c r="H42" s="114"/>
      <c r="I42" s="114"/>
      <c r="J42" s="77"/>
      <c r="K42" s="114"/>
      <c r="L42" s="114"/>
      <c r="M42" s="89"/>
      <c r="N42" s="77"/>
      <c r="O42" s="77"/>
      <c r="P42" s="77"/>
      <c r="Q42" s="17"/>
      <c r="R42" s="17"/>
      <c r="S42" s="89"/>
      <c r="T42" s="77"/>
      <c r="U42" s="77"/>
      <c r="V42" s="89"/>
      <c r="W42" s="89"/>
      <c r="X42" s="89"/>
      <c r="Y42" s="90"/>
      <c r="Z42" s="90"/>
      <c r="AA42" s="80"/>
    </row>
    <row r="43" spans="2:41" x14ac:dyDescent="0.2">
      <c r="B43" s="88">
        <v>10.3</v>
      </c>
      <c r="C43" s="89"/>
      <c r="D43" s="114"/>
      <c r="E43" s="77">
        <v>0</v>
      </c>
      <c r="F43" s="77"/>
      <c r="G43" s="77"/>
      <c r="H43" s="114"/>
      <c r="I43" s="114"/>
      <c r="J43" s="77"/>
      <c r="K43" s="114"/>
      <c r="L43" s="114"/>
      <c r="M43" s="89"/>
      <c r="N43" s="77"/>
      <c r="O43" s="77"/>
      <c r="P43" s="77"/>
      <c r="Q43" s="17"/>
      <c r="R43" s="17"/>
      <c r="S43" s="89"/>
      <c r="T43" s="77"/>
      <c r="U43" s="77"/>
      <c r="V43" s="89"/>
      <c r="W43" s="89"/>
      <c r="X43" s="89"/>
      <c r="Y43" s="90"/>
      <c r="Z43" s="90"/>
      <c r="AA43" s="80"/>
    </row>
    <row r="44" spans="2:41" x14ac:dyDescent="0.2">
      <c r="B44" s="88">
        <v>11</v>
      </c>
      <c r="C44" s="89"/>
      <c r="D44" s="114"/>
      <c r="E44" s="77">
        <v>0</v>
      </c>
      <c r="F44" s="77"/>
      <c r="G44" s="77"/>
      <c r="H44" s="114"/>
      <c r="I44" s="114"/>
      <c r="J44" s="77"/>
      <c r="K44" s="114"/>
      <c r="L44" s="114"/>
      <c r="M44" s="89"/>
      <c r="N44" s="77"/>
      <c r="O44" s="77"/>
      <c r="P44" s="77"/>
      <c r="Q44" s="17"/>
      <c r="R44" s="17"/>
      <c r="S44" s="89"/>
      <c r="T44" s="77"/>
      <c r="U44" s="77"/>
      <c r="V44" s="89"/>
      <c r="W44" s="89"/>
      <c r="X44" s="89"/>
      <c r="Y44" s="90"/>
      <c r="Z44" s="90"/>
      <c r="AA44" s="80"/>
      <c r="AO44" s="72"/>
    </row>
    <row r="45" spans="2:41" x14ac:dyDescent="0.2">
      <c r="B45" s="88">
        <v>11.1</v>
      </c>
      <c r="C45" s="89"/>
      <c r="D45" s="114"/>
      <c r="E45" s="92">
        <v>0.20466697478056622</v>
      </c>
      <c r="F45" s="92">
        <v>2.3581941843136361E-2</v>
      </c>
      <c r="G45" s="92">
        <f>F45/E45</f>
        <v>0.1152210407586263</v>
      </c>
      <c r="H45" s="114"/>
      <c r="I45" s="114"/>
      <c r="J45" s="93">
        <v>0.17867640642619673</v>
      </c>
      <c r="K45" s="93">
        <v>1.369503887923193E-2</v>
      </c>
      <c r="L45" s="93">
        <f>K45/J45</f>
        <v>7.6647158699650372E-2</v>
      </c>
      <c r="M45" s="89"/>
      <c r="N45" s="77"/>
      <c r="O45" s="77"/>
      <c r="P45" s="77"/>
      <c r="Q45" s="17"/>
      <c r="R45" s="17"/>
      <c r="S45" s="89"/>
      <c r="T45" s="77"/>
      <c r="U45" s="77"/>
      <c r="V45" s="89"/>
      <c r="W45" s="89"/>
      <c r="X45" s="89"/>
      <c r="Y45" s="90"/>
      <c r="Z45" s="90"/>
      <c r="AA45" s="80"/>
    </row>
    <row r="46" spans="2:41" x14ac:dyDescent="0.2">
      <c r="B46" s="88">
        <v>11.2</v>
      </c>
      <c r="C46" s="89"/>
      <c r="D46" s="114"/>
      <c r="E46" s="77">
        <v>0</v>
      </c>
      <c r="F46" s="77"/>
      <c r="G46" s="92"/>
      <c r="H46" s="114"/>
      <c r="I46" s="114"/>
      <c r="J46" s="77"/>
      <c r="K46" s="114"/>
      <c r="L46" s="93"/>
      <c r="M46" s="89"/>
      <c r="N46" s="77"/>
      <c r="O46" s="77"/>
      <c r="P46" s="77"/>
      <c r="Q46" s="17"/>
      <c r="R46" s="17"/>
      <c r="S46" s="89"/>
      <c r="T46" s="77"/>
      <c r="U46" s="77"/>
      <c r="V46" s="89"/>
      <c r="W46" s="89"/>
      <c r="X46" s="89"/>
      <c r="Y46" s="90"/>
      <c r="Z46" s="90"/>
      <c r="AA46" s="80"/>
    </row>
    <row r="47" spans="2:41" x14ac:dyDescent="0.2">
      <c r="B47" s="88">
        <v>11.3</v>
      </c>
      <c r="C47" s="89"/>
      <c r="D47" s="114"/>
      <c r="E47" s="77">
        <v>3.7348194588992668E-2</v>
      </c>
      <c r="F47" s="77">
        <v>9.0941999999999998E-4</v>
      </c>
      <c r="G47" s="79">
        <f t="shared" ref="G47:G54" si="5">F47/E47</f>
        <v>2.4349771388093442E-2</v>
      </c>
      <c r="H47" s="114"/>
      <c r="I47" s="114"/>
      <c r="J47" s="77">
        <v>3.2272523230823157E-2</v>
      </c>
      <c r="K47" s="17">
        <v>7.5508500000000004E-5</v>
      </c>
      <c r="L47" s="79">
        <f t="shared" ref="L47:L56" si="6">K47/J47</f>
        <v>2.3397147926717612E-3</v>
      </c>
      <c r="M47" s="89"/>
      <c r="N47" s="77"/>
      <c r="O47" s="77"/>
      <c r="P47" s="77"/>
      <c r="Q47" s="17"/>
      <c r="R47" s="17"/>
      <c r="S47" s="89"/>
      <c r="T47" s="77"/>
      <c r="U47" s="77"/>
      <c r="V47" s="89"/>
      <c r="W47" s="89"/>
      <c r="X47" s="89"/>
      <c r="Y47" s="90"/>
      <c r="Z47" s="90"/>
      <c r="AA47" s="80"/>
    </row>
    <row r="48" spans="2:41" x14ac:dyDescent="0.2">
      <c r="B48" s="88">
        <v>12</v>
      </c>
      <c r="C48" s="89"/>
      <c r="D48" s="114"/>
      <c r="E48" s="77">
        <v>0.41741537601800188</v>
      </c>
      <c r="F48" s="77">
        <v>6.0600000000000001E-2</v>
      </c>
      <c r="G48" s="79">
        <f t="shared" si="5"/>
        <v>0.14517912727150353</v>
      </c>
      <c r="H48" s="114"/>
      <c r="I48" s="114"/>
      <c r="J48" s="77">
        <v>0.31428036605646675</v>
      </c>
      <c r="K48" s="17">
        <v>4.8809999999999999E-2</v>
      </c>
      <c r="L48" s="79">
        <f t="shared" si="6"/>
        <v>0.15530718833142224</v>
      </c>
      <c r="M48" s="89"/>
      <c r="N48" s="77"/>
      <c r="O48" s="77">
        <v>5.736267742107036E-2</v>
      </c>
      <c r="P48" s="77">
        <v>4.4519999999999997E-2</v>
      </c>
      <c r="Q48" s="77">
        <f>P48/O48</f>
        <v>0.7761144005395918</v>
      </c>
      <c r="R48" s="17"/>
      <c r="S48" s="89"/>
      <c r="T48" s="77">
        <v>2.880750625684934E-2</v>
      </c>
      <c r="U48" s="77">
        <v>4.2900000000000004E-3</v>
      </c>
      <c r="V48" s="77">
        <f>U48/T48</f>
        <v>0.14891951985535021</v>
      </c>
      <c r="W48" s="89"/>
      <c r="X48" s="89"/>
      <c r="Y48" s="79"/>
      <c r="Z48" s="90"/>
      <c r="AA48" s="80"/>
      <c r="AN48" s="43"/>
    </row>
    <row r="49" spans="2:40" x14ac:dyDescent="0.2">
      <c r="B49" s="88">
        <v>12.1</v>
      </c>
      <c r="C49" s="89"/>
      <c r="D49" s="114"/>
      <c r="E49" s="77">
        <v>0.23999410591561821</v>
      </c>
      <c r="F49" s="77">
        <v>3.2329999999999998E-2</v>
      </c>
      <c r="G49" s="79">
        <f t="shared" si="5"/>
        <v>0.1347116416740968</v>
      </c>
      <c r="H49" s="114"/>
      <c r="I49" s="114"/>
      <c r="J49" s="77">
        <v>0.18171510934475624</v>
      </c>
      <c r="K49" s="17">
        <v>2.6179999999999998E-2</v>
      </c>
      <c r="L49" s="79">
        <f t="shared" si="6"/>
        <v>0.14407167403086107</v>
      </c>
      <c r="M49" s="89"/>
      <c r="N49" s="77"/>
      <c r="O49" s="77">
        <v>0.12998422935001641</v>
      </c>
      <c r="P49" s="77">
        <v>6.3880000000000006E-2</v>
      </c>
      <c r="Q49" s="77">
        <f>P49/O49</f>
        <v>0.49144423380767571</v>
      </c>
      <c r="R49" s="89"/>
      <c r="S49" s="89"/>
      <c r="T49" s="77"/>
      <c r="U49" s="77"/>
      <c r="V49" s="77"/>
      <c r="W49" s="89"/>
      <c r="X49" s="89"/>
      <c r="Y49" s="79"/>
      <c r="Z49" s="90"/>
      <c r="AA49" s="80"/>
    </row>
    <row r="50" spans="2:40" x14ac:dyDescent="0.2">
      <c r="B50" s="88">
        <v>13</v>
      </c>
      <c r="C50" s="89"/>
      <c r="D50" s="114"/>
      <c r="E50" s="77">
        <v>0</v>
      </c>
      <c r="F50" s="77"/>
      <c r="G50" s="79"/>
      <c r="H50" s="114"/>
      <c r="I50" s="114"/>
      <c r="J50" s="77"/>
      <c r="K50" s="17"/>
      <c r="L50" s="79"/>
      <c r="M50" s="89"/>
      <c r="N50" s="77"/>
      <c r="O50" s="77"/>
      <c r="P50" s="77"/>
      <c r="Q50" s="77"/>
      <c r="R50" s="89"/>
      <c r="S50" s="89"/>
      <c r="T50" s="77"/>
      <c r="U50" s="77"/>
      <c r="V50" s="77"/>
      <c r="W50" s="89"/>
      <c r="X50" s="89"/>
      <c r="Y50" s="90"/>
      <c r="Z50" s="90"/>
      <c r="AA50" s="80"/>
    </row>
    <row r="51" spans="2:40" x14ac:dyDescent="0.2">
      <c r="B51" s="88" t="s">
        <v>98</v>
      </c>
      <c r="C51" s="89"/>
      <c r="D51" s="114"/>
      <c r="E51" s="77">
        <v>0.30208438576180485</v>
      </c>
      <c r="F51" s="77">
        <v>4.1750000000000002E-2</v>
      </c>
      <c r="G51" s="79">
        <f t="shared" si="5"/>
        <v>0.1382064150542362</v>
      </c>
      <c r="H51" s="114"/>
      <c r="I51" s="114"/>
      <c r="J51" s="77">
        <v>0.14535616201497059</v>
      </c>
      <c r="K51" s="17">
        <v>2.0959999999999999E-2</v>
      </c>
      <c r="L51" s="79">
        <f t="shared" si="6"/>
        <v>0.14419753321390857</v>
      </c>
      <c r="M51" s="89"/>
      <c r="N51" s="77"/>
      <c r="O51" s="77"/>
      <c r="P51" s="77"/>
      <c r="Q51" s="77"/>
      <c r="R51" s="89"/>
      <c r="S51" s="89"/>
      <c r="T51" s="77">
        <v>6.849279134206146E-2</v>
      </c>
      <c r="U51" s="77">
        <v>1.5709999999999998E-2</v>
      </c>
      <c r="V51" s="77">
        <f>U51/T51</f>
        <v>0.22936720335344954</v>
      </c>
      <c r="W51" s="89"/>
      <c r="X51" s="89"/>
      <c r="Y51" s="79">
        <v>4.3201235776155142</v>
      </c>
      <c r="Z51" s="79">
        <v>5.2599031365448828E-3</v>
      </c>
      <c r="AA51" s="80">
        <f>Z51/Y51</f>
        <v>1.2175353417663295E-3</v>
      </c>
    </row>
    <row r="52" spans="2:40" x14ac:dyDescent="0.2">
      <c r="B52" s="88" t="s">
        <v>105</v>
      </c>
      <c r="C52" s="89"/>
      <c r="D52" s="114"/>
      <c r="E52" s="77">
        <v>0.29514478173434061</v>
      </c>
      <c r="F52" s="77">
        <v>4.1750000000000002E-2</v>
      </c>
      <c r="G52" s="79">
        <f t="shared" si="5"/>
        <v>0.14145599916985527</v>
      </c>
      <c r="H52" s="114"/>
      <c r="I52" s="114"/>
      <c r="J52" s="77">
        <v>0.2468438619730933</v>
      </c>
      <c r="K52" s="17">
        <v>3.8359999999999998E-2</v>
      </c>
      <c r="L52" s="79">
        <f t="shared" si="6"/>
        <v>0.1554018791205809</v>
      </c>
      <c r="M52" s="89"/>
      <c r="N52" s="77"/>
      <c r="O52" s="77">
        <v>0.1778492346900489</v>
      </c>
      <c r="P52" s="77">
        <v>7.7719999999999997E-2</v>
      </c>
      <c r="Q52" s="77">
        <f>P52/O52</f>
        <v>0.43699935023869191</v>
      </c>
      <c r="R52" s="89"/>
      <c r="S52" s="89"/>
      <c r="T52" s="77"/>
      <c r="U52" s="77"/>
      <c r="V52" s="77"/>
      <c r="W52" s="89"/>
      <c r="X52" s="89"/>
      <c r="Y52" s="79">
        <v>83.685962803745355</v>
      </c>
      <c r="Z52" s="79">
        <v>19.425380000000001</v>
      </c>
      <c r="AA52" s="80">
        <f>Z52/Y52</f>
        <v>0.23212232194251126</v>
      </c>
      <c r="AN52" s="43"/>
    </row>
    <row r="53" spans="2:40" x14ac:dyDescent="0.2">
      <c r="B53" s="88" t="s">
        <v>99</v>
      </c>
      <c r="C53" s="89"/>
      <c r="D53" s="114"/>
      <c r="E53" s="77">
        <v>0.1737927360570902</v>
      </c>
      <c r="F53" s="77">
        <v>2.1329999999999998E-2</v>
      </c>
      <c r="G53" s="79">
        <f t="shared" si="5"/>
        <v>0.12273240230819073</v>
      </c>
      <c r="H53" s="114"/>
      <c r="I53" s="114"/>
      <c r="J53" s="77">
        <v>0.12357593137127212</v>
      </c>
      <c r="K53" s="17">
        <v>1.5740000000000001E-2</v>
      </c>
      <c r="L53" s="79">
        <f t="shared" si="6"/>
        <v>0.12737108128856151</v>
      </c>
      <c r="M53" s="89"/>
      <c r="N53" s="77"/>
      <c r="O53" s="77">
        <v>6.5193794773412389E-2</v>
      </c>
      <c r="P53" s="77">
        <v>4.7280000000000003E-2</v>
      </c>
      <c r="Q53" s="77">
        <f>P53/O53</f>
        <v>0.7252223952344915</v>
      </c>
      <c r="R53" s="89"/>
      <c r="S53" s="89"/>
      <c r="T53" s="77">
        <v>0.16749248270185529</v>
      </c>
      <c r="U53" s="77">
        <v>4.4290000000000003E-2</v>
      </c>
      <c r="V53" s="77">
        <f>U53/T53</f>
        <v>0.26442977789539573</v>
      </c>
      <c r="W53" s="89"/>
      <c r="X53" s="89"/>
      <c r="Y53" s="79">
        <v>0.14579982858737625</v>
      </c>
      <c r="Z53" s="79">
        <v>5.6424963410916802E-2</v>
      </c>
      <c r="AA53" s="80">
        <f>Z53/Y53</f>
        <v>0.38700294751788367</v>
      </c>
    </row>
    <row r="54" spans="2:40" x14ac:dyDescent="0.2">
      <c r="B54" s="88" t="s">
        <v>106</v>
      </c>
      <c r="C54" s="89"/>
      <c r="D54" s="114"/>
      <c r="E54" s="77">
        <v>0.23309121359740348</v>
      </c>
      <c r="F54" s="77">
        <v>3.0759999999999999E-2</v>
      </c>
      <c r="G54" s="79">
        <f t="shared" si="5"/>
        <v>0.13196550622937187</v>
      </c>
      <c r="H54" s="114"/>
      <c r="I54" s="114"/>
      <c r="J54" s="77">
        <v>0.32915097214657474</v>
      </c>
      <c r="K54" s="17">
        <v>5.2290000000000003E-2</v>
      </c>
      <c r="L54" s="79">
        <f t="shared" si="6"/>
        <v>0.15886327073253989</v>
      </c>
      <c r="M54" s="89"/>
      <c r="N54" s="77"/>
      <c r="O54" s="77">
        <v>0.38116225558486988</v>
      </c>
      <c r="P54" s="77">
        <v>0.13305</v>
      </c>
      <c r="Q54" s="77">
        <f>P54/O54</f>
        <v>0.34906394337456897</v>
      </c>
      <c r="R54" s="89"/>
      <c r="S54" s="89"/>
      <c r="T54" s="77"/>
      <c r="U54" s="77"/>
      <c r="V54" s="89"/>
      <c r="W54" s="89"/>
      <c r="X54" s="89"/>
      <c r="Y54" s="90"/>
      <c r="Z54" s="90"/>
      <c r="AA54" s="80"/>
    </row>
    <row r="55" spans="2:40" x14ac:dyDescent="0.2">
      <c r="B55" s="88" t="s">
        <v>107</v>
      </c>
      <c r="C55" s="89"/>
      <c r="D55" s="124"/>
      <c r="E55" s="77">
        <v>0</v>
      </c>
      <c r="F55" s="77"/>
      <c r="G55" s="79"/>
      <c r="H55" s="114"/>
      <c r="I55" s="114"/>
      <c r="J55" s="77"/>
      <c r="K55" s="17"/>
      <c r="L55" s="79"/>
      <c r="M55" s="89"/>
      <c r="N55" s="77"/>
      <c r="O55" s="77"/>
      <c r="P55" s="77"/>
      <c r="Q55" s="77"/>
      <c r="R55" s="89"/>
      <c r="S55" s="89"/>
      <c r="T55" s="77"/>
      <c r="U55" s="77"/>
      <c r="V55" s="89"/>
      <c r="W55" s="89"/>
      <c r="X55" s="89"/>
      <c r="Y55" s="90"/>
      <c r="Z55" s="90"/>
      <c r="AA55" s="80"/>
    </row>
    <row r="56" spans="2:40" x14ac:dyDescent="0.2">
      <c r="B56" s="88" t="s">
        <v>101</v>
      </c>
      <c r="C56" s="89"/>
      <c r="D56" s="52"/>
      <c r="E56" s="77">
        <v>0.26658890830399928</v>
      </c>
      <c r="F56" s="77">
        <v>3.7039999999999997E-2</v>
      </c>
      <c r="G56" s="79">
        <f>F56/E56</f>
        <v>0.13894051420084658</v>
      </c>
      <c r="H56" s="114"/>
      <c r="I56" s="114"/>
      <c r="J56" s="77">
        <v>0.40050393756669755</v>
      </c>
      <c r="K56" s="17">
        <v>6.447E-2</v>
      </c>
      <c r="L56" s="79">
        <f t="shared" si="6"/>
        <v>0.16097220015287253</v>
      </c>
      <c r="M56" s="89"/>
      <c r="N56" s="77"/>
      <c r="O56" s="94">
        <v>9.3622118017544109E-2</v>
      </c>
      <c r="P56" s="94">
        <v>5.6224291722350488E-2</v>
      </c>
      <c r="Q56" s="94">
        <f>P56/O56</f>
        <v>0.60054496643426136</v>
      </c>
      <c r="R56" s="89"/>
      <c r="S56" s="89"/>
      <c r="T56" s="95">
        <v>0.13</v>
      </c>
      <c r="U56" s="95">
        <v>1.14597998140306E-2</v>
      </c>
      <c r="V56" s="95">
        <f>U56/T56</f>
        <v>8.8152306261773838E-2</v>
      </c>
      <c r="W56" s="89"/>
      <c r="X56" s="89"/>
      <c r="Y56" s="96">
        <v>0.14019305530146084</v>
      </c>
      <c r="Z56" s="96">
        <v>8.2134622844118495E-3</v>
      </c>
      <c r="AA56" s="97">
        <f>Z56/Y56</f>
        <v>5.8586798516875351E-2</v>
      </c>
    </row>
    <row r="57" spans="2:40" ht="17" thickBot="1" x14ac:dyDescent="0.25">
      <c r="B57" s="110" t="s">
        <v>110</v>
      </c>
      <c r="C57" s="101"/>
      <c r="D57" s="125"/>
      <c r="E57" s="126">
        <v>9.9557649735427203E-2</v>
      </c>
      <c r="F57" s="127">
        <v>0.11409163455979215</v>
      </c>
      <c r="G57" s="127">
        <f>F57/E57</f>
        <v>1.1459856160022739</v>
      </c>
      <c r="H57" s="128"/>
      <c r="I57" s="128"/>
      <c r="J57" s="128"/>
      <c r="K57" s="128"/>
      <c r="L57" s="81" t="s">
        <v>167</v>
      </c>
      <c r="M57" s="101"/>
      <c r="N57" s="81"/>
      <c r="O57" s="81"/>
      <c r="P57" s="81"/>
      <c r="Q57" s="81"/>
      <c r="R57" s="101"/>
      <c r="S57" s="101"/>
      <c r="T57" s="101"/>
      <c r="U57" s="81"/>
      <c r="V57" s="101"/>
      <c r="W57" s="101"/>
      <c r="X57" s="101"/>
      <c r="Y57" s="103">
        <v>9.9557649735427203E-2</v>
      </c>
      <c r="Z57" s="81">
        <v>0.11409163455979215</v>
      </c>
      <c r="AA57" s="109">
        <f>Z57/Y57</f>
        <v>1.1459856160022739</v>
      </c>
    </row>
    <row r="58" spans="2:40" ht="17" thickBot="1" x14ac:dyDescent="0.25">
      <c r="D58" s="43"/>
      <c r="J58" s="24"/>
      <c r="R58" s="1"/>
      <c r="S58" s="1"/>
    </row>
    <row r="59" spans="2:40" ht="61" customHeight="1" thickBot="1" x14ac:dyDescent="0.25">
      <c r="B59" s="282" t="s">
        <v>191</v>
      </c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4"/>
      <c r="AL59" s="279" t="s">
        <v>194</v>
      </c>
      <c r="AM59" s="281"/>
    </row>
    <row r="60" spans="2:40" x14ac:dyDescent="0.2">
      <c r="B60" s="83" t="s">
        <v>138</v>
      </c>
      <c r="C60" s="271" t="s">
        <v>168</v>
      </c>
      <c r="D60" s="271"/>
      <c r="E60" s="84" t="s">
        <v>140</v>
      </c>
      <c r="F60" s="84" t="s">
        <v>169</v>
      </c>
      <c r="G60" s="84" t="s">
        <v>170</v>
      </c>
      <c r="H60" s="272" t="s">
        <v>171</v>
      </c>
      <c r="I60" s="272"/>
      <c r="J60" s="85" t="s">
        <v>140</v>
      </c>
      <c r="K60" s="85" t="s">
        <v>169</v>
      </c>
      <c r="L60" s="85" t="s">
        <v>172</v>
      </c>
      <c r="M60" s="273" t="s">
        <v>173</v>
      </c>
      <c r="N60" s="273"/>
      <c r="O60" s="86" t="s">
        <v>140</v>
      </c>
      <c r="P60" s="86" t="s">
        <v>169</v>
      </c>
      <c r="Q60" s="86" t="s">
        <v>174</v>
      </c>
      <c r="R60" s="274" t="s">
        <v>175</v>
      </c>
      <c r="S60" s="274"/>
      <c r="T60" s="87" t="s">
        <v>140</v>
      </c>
      <c r="U60" s="87" t="s">
        <v>169</v>
      </c>
      <c r="V60" s="87" t="s">
        <v>176</v>
      </c>
      <c r="W60" s="275" t="s">
        <v>190</v>
      </c>
      <c r="X60" s="275"/>
      <c r="Y60" s="75" t="s">
        <v>140</v>
      </c>
      <c r="Z60" s="75" t="s">
        <v>156</v>
      </c>
      <c r="AA60" s="76" t="s">
        <v>192</v>
      </c>
      <c r="AL60" s="129" t="s">
        <v>153</v>
      </c>
      <c r="AM60" s="130" t="s">
        <v>193</v>
      </c>
    </row>
    <row r="61" spans="2:40" x14ac:dyDescent="0.2">
      <c r="B61" s="88">
        <v>1</v>
      </c>
      <c r="C61" s="89" t="s">
        <v>151</v>
      </c>
      <c r="D61" s="89" t="s">
        <v>152</v>
      </c>
      <c r="E61" s="92">
        <v>0.3131466261374008</v>
      </c>
      <c r="F61" s="92">
        <v>2.8830000000000001E-2</v>
      </c>
      <c r="G61" s="92">
        <f>F61/E61</f>
        <v>9.2065497736993435E-2</v>
      </c>
      <c r="H61" s="89" t="s">
        <v>151</v>
      </c>
      <c r="I61" s="89" t="s">
        <v>152</v>
      </c>
      <c r="J61" s="93">
        <v>0.17141361447520617</v>
      </c>
      <c r="K61" s="93">
        <v>3.422E-2</v>
      </c>
      <c r="L61" s="93">
        <f>K61/J61</f>
        <v>0.19963408451987164</v>
      </c>
      <c r="M61" s="89" t="s">
        <v>151</v>
      </c>
      <c r="N61" s="89" t="s">
        <v>152</v>
      </c>
      <c r="O61" s="124">
        <v>0.21679999999999999</v>
      </c>
      <c r="P61" s="94">
        <v>8.9321599999999998E-3</v>
      </c>
      <c r="Q61" s="94">
        <v>4.1200000000000001E-2</v>
      </c>
      <c r="R61" s="90" t="s">
        <v>151</v>
      </c>
      <c r="S61" s="90" t="s">
        <v>152</v>
      </c>
      <c r="T61" s="77"/>
      <c r="U61" s="77"/>
      <c r="V61" s="77"/>
      <c r="W61" s="89"/>
      <c r="X61" s="89"/>
      <c r="Y61" s="79"/>
      <c r="Z61" s="79"/>
      <c r="AA61" s="80"/>
      <c r="AL61" s="105">
        <v>25</v>
      </c>
      <c r="AM61" s="98">
        <v>9.74E-2</v>
      </c>
    </row>
    <row r="62" spans="2:40" x14ac:dyDescent="0.2">
      <c r="B62" s="88">
        <v>2</v>
      </c>
      <c r="C62" s="77">
        <v>0.3131466261374008</v>
      </c>
      <c r="D62" s="77">
        <v>3.207151452767687E-2</v>
      </c>
      <c r="E62" s="92"/>
      <c r="F62" s="92"/>
      <c r="G62" s="92"/>
      <c r="H62" s="77">
        <v>0.17141361447520617</v>
      </c>
      <c r="I62" s="77">
        <v>3.7904174484566511E-2</v>
      </c>
      <c r="J62" s="93"/>
      <c r="K62" s="93"/>
      <c r="L62" s="111"/>
      <c r="M62" s="17">
        <v>5.1299999999999998E-2</v>
      </c>
      <c r="N62" s="77">
        <v>0.01</v>
      </c>
      <c r="O62" s="77">
        <v>5.6473586497900879E-2</v>
      </c>
      <c r="P62" s="77">
        <v>5.6699999999999997E-3</v>
      </c>
      <c r="Q62" s="79">
        <v>4.1200000000000001E-2</v>
      </c>
      <c r="R62" s="77">
        <v>5.0016759055484715E-2</v>
      </c>
      <c r="S62" s="77">
        <v>2.0269696511479487E-2</v>
      </c>
      <c r="T62" s="77">
        <v>6.4108010022840986E-2</v>
      </c>
      <c r="U62" s="77">
        <v>1.133E-2</v>
      </c>
      <c r="V62" s="77">
        <f>U62/T62</f>
        <v>0.17673298540951815</v>
      </c>
      <c r="W62" s="89"/>
      <c r="X62" s="89"/>
      <c r="Y62" s="79"/>
      <c r="Z62" s="79"/>
      <c r="AA62" s="80"/>
      <c r="AL62" s="105">
        <v>100</v>
      </c>
      <c r="AM62" s="98">
        <v>0.17860000000000001</v>
      </c>
    </row>
    <row r="63" spans="2:40" x14ac:dyDescent="0.2">
      <c r="B63" s="88">
        <v>2.2000000000000002</v>
      </c>
      <c r="C63" s="77">
        <v>0.32864054267740123</v>
      </c>
      <c r="D63" s="77">
        <v>3.7641447186996108E-2</v>
      </c>
      <c r="E63" s="77"/>
      <c r="F63" s="77"/>
      <c r="G63" s="77"/>
      <c r="H63" s="77">
        <v>0.31433769787953658</v>
      </c>
      <c r="I63" s="77">
        <v>4.8424140814226142E-2</v>
      </c>
      <c r="J63" s="77"/>
      <c r="K63" s="17"/>
      <c r="L63" s="17"/>
      <c r="M63" s="89">
        <v>0.21679999999999999</v>
      </c>
      <c r="N63" s="77">
        <v>8.9321599999999998E-3</v>
      </c>
      <c r="O63" s="77"/>
      <c r="P63" s="77"/>
      <c r="Q63" s="77"/>
      <c r="R63" s="77">
        <v>0.43085806723774134</v>
      </c>
      <c r="S63" s="77">
        <v>3.2436736863725238E-2</v>
      </c>
      <c r="T63" s="77">
        <v>1.6184271928825867E-2</v>
      </c>
      <c r="U63" s="77">
        <v>9.1999999999999998E-3</v>
      </c>
      <c r="V63" s="77">
        <f>U63/T63</f>
        <v>0.5684531278551892</v>
      </c>
      <c r="W63" s="89"/>
      <c r="X63" s="89"/>
      <c r="Y63" s="96"/>
      <c r="Z63" s="96"/>
      <c r="AA63" s="97"/>
      <c r="AL63" s="105">
        <v>200</v>
      </c>
      <c r="AM63" s="98">
        <v>4.9399999999999999E-2</v>
      </c>
    </row>
    <row r="64" spans="2:40" x14ac:dyDescent="0.2">
      <c r="B64" s="88">
        <v>3</v>
      </c>
      <c r="C64" s="77"/>
      <c r="D64" s="77"/>
      <c r="E64" s="92">
        <v>0.26622327023675618</v>
      </c>
      <c r="F64" s="92">
        <v>2.5149999999999999E-2</v>
      </c>
      <c r="G64" s="92">
        <f>F64/E64</f>
        <v>9.4469578026119744E-2</v>
      </c>
      <c r="H64" s="77">
        <v>5.0455863650256512E-2</v>
      </c>
      <c r="I64" s="77">
        <v>1.5354208154906915E-2</v>
      </c>
      <c r="J64" s="93">
        <v>0.25418275422306152</v>
      </c>
      <c r="K64" s="93">
        <v>4.691E-2</v>
      </c>
      <c r="L64" s="131">
        <f>K64/J64</f>
        <v>0.18455225313529136</v>
      </c>
      <c r="M64" s="89"/>
      <c r="N64" s="77"/>
      <c r="O64" s="77"/>
      <c r="P64" s="77"/>
      <c r="Q64" s="77"/>
      <c r="R64" s="89"/>
      <c r="S64" s="89"/>
      <c r="T64" s="77"/>
      <c r="U64" s="77"/>
      <c r="V64" s="77"/>
      <c r="W64" s="89"/>
      <c r="X64" s="89"/>
      <c r="Y64" s="79"/>
      <c r="Z64" s="79"/>
      <c r="AA64" s="80"/>
      <c r="AL64" s="105">
        <v>300</v>
      </c>
      <c r="AM64" s="98">
        <v>7.9699999999999993E-2</v>
      </c>
    </row>
    <row r="65" spans="2:39" ht="17" thickBot="1" x14ac:dyDescent="0.25">
      <c r="B65" s="88">
        <v>5</v>
      </c>
      <c r="C65" s="77">
        <v>0.26622327023675618</v>
      </c>
      <c r="D65" s="77">
        <v>1.8659965692019623E-2</v>
      </c>
      <c r="E65" s="92">
        <v>0.32864054267740123</v>
      </c>
      <c r="F65" s="92">
        <v>3.0669999999999999E-2</v>
      </c>
      <c r="G65" s="92">
        <f>F65/E65</f>
        <v>9.3323847843405486E-2</v>
      </c>
      <c r="H65" s="77">
        <v>0.25418275422306152</v>
      </c>
      <c r="I65" s="77">
        <v>4.8772726659930377E-2</v>
      </c>
      <c r="J65" s="93">
        <v>0.31433769787953658</v>
      </c>
      <c r="K65" s="93">
        <v>5.6430000000000001E-2</v>
      </c>
      <c r="L65" s="93">
        <f>K65/J65</f>
        <v>0.17952030692044335</v>
      </c>
      <c r="M65" s="89"/>
      <c r="N65" s="77"/>
      <c r="O65" s="77">
        <v>0.54938400676709176</v>
      </c>
      <c r="P65" s="77">
        <v>2.2579999999999999E-2</v>
      </c>
      <c r="Q65" s="77">
        <f>P65/O65</f>
        <v>4.1100577595759288E-2</v>
      </c>
      <c r="R65" s="89"/>
      <c r="S65" s="89"/>
      <c r="T65" s="77">
        <v>0.31334886655500244</v>
      </c>
      <c r="U65" s="77">
        <v>2.4670000000000001E-2</v>
      </c>
      <c r="V65" s="77">
        <f>U65/T65</f>
        <v>7.8730139576457192E-2</v>
      </c>
      <c r="W65" s="89"/>
      <c r="X65" s="89"/>
      <c r="Y65" s="79"/>
      <c r="Z65" s="79"/>
      <c r="AA65" s="80"/>
      <c r="AL65" s="110">
        <v>400</v>
      </c>
      <c r="AM65" s="104"/>
    </row>
    <row r="66" spans="2:39" x14ac:dyDescent="0.2">
      <c r="B66" s="88">
        <v>6</v>
      </c>
      <c r="C66" s="77"/>
      <c r="D66" s="77"/>
      <c r="E66" s="77"/>
      <c r="F66" s="77"/>
      <c r="G66" s="77"/>
      <c r="H66" s="77"/>
      <c r="I66" s="77"/>
      <c r="J66" s="77"/>
      <c r="K66" s="17"/>
      <c r="L66" s="17"/>
      <c r="M66" s="89"/>
      <c r="N66" s="77"/>
      <c r="O66" s="77"/>
      <c r="P66" s="77"/>
      <c r="Q66" s="77"/>
      <c r="R66" s="89"/>
      <c r="S66" s="89"/>
      <c r="T66" s="77"/>
      <c r="U66" s="77"/>
      <c r="V66" s="77"/>
      <c r="W66" s="89"/>
      <c r="X66" s="96"/>
      <c r="Y66" s="90"/>
      <c r="Z66" s="90"/>
      <c r="AA66" s="91"/>
    </row>
    <row r="67" spans="2:39" x14ac:dyDescent="0.2">
      <c r="B67" s="88">
        <v>8</v>
      </c>
      <c r="C67" s="77">
        <v>0.30916190174807179</v>
      </c>
      <c r="D67" s="77">
        <v>3.4892754723387737E-2</v>
      </c>
      <c r="E67" s="77"/>
      <c r="F67" s="77"/>
      <c r="G67" s="77"/>
      <c r="H67" s="77"/>
      <c r="I67" s="77"/>
      <c r="J67" s="77"/>
      <c r="K67" s="17"/>
      <c r="L67" s="17"/>
      <c r="M67" s="89"/>
      <c r="N67" s="77"/>
      <c r="O67" s="77"/>
      <c r="P67" s="77"/>
      <c r="Q67" s="77"/>
      <c r="R67" s="89"/>
      <c r="S67" s="89"/>
      <c r="T67" s="77"/>
      <c r="U67" s="77"/>
      <c r="V67" s="77"/>
      <c r="W67" s="52"/>
      <c r="X67" s="89"/>
      <c r="Y67" s="96"/>
      <c r="Z67" s="96"/>
      <c r="AA67" s="97"/>
    </row>
    <row r="68" spans="2:39" x14ac:dyDescent="0.2">
      <c r="B68" s="88">
        <v>9</v>
      </c>
      <c r="C68" s="77">
        <v>0.39025935175214183</v>
      </c>
      <c r="D68" s="77">
        <v>3.3120261991014907E-2</v>
      </c>
      <c r="E68" s="115">
        <v>4.9322310580094959E-2</v>
      </c>
      <c r="F68" s="115">
        <v>4.9300000000000004E-3</v>
      </c>
      <c r="G68" s="115">
        <f>F68/E68</f>
        <v>9.9954765744279708E-2</v>
      </c>
      <c r="H68" s="77"/>
      <c r="I68" s="77"/>
      <c r="J68" s="93">
        <v>5.0455863650256512E-2</v>
      </c>
      <c r="K68" s="93">
        <v>1.5180000000000001E-2</v>
      </c>
      <c r="L68" s="93">
        <f>K68/J68</f>
        <v>0.30085700455397568</v>
      </c>
      <c r="M68" s="89"/>
      <c r="N68" s="17"/>
      <c r="O68" s="112">
        <v>5.1261381997094561E-2</v>
      </c>
      <c r="P68" s="94">
        <v>5.3200000000000001E-3</v>
      </c>
      <c r="Q68" s="94">
        <f>P68/O68</f>
        <v>0.10378182937599169</v>
      </c>
      <c r="R68" s="89"/>
      <c r="S68" s="89"/>
      <c r="T68" s="122">
        <v>5.0016759055484715E-2</v>
      </c>
      <c r="U68" s="95">
        <v>1.0800000000000001E-2</v>
      </c>
      <c r="V68" s="95">
        <f>U68/T68</f>
        <v>0.21592762513899227</v>
      </c>
      <c r="W68" s="52"/>
      <c r="X68" s="77"/>
      <c r="Y68" s="79"/>
      <c r="Z68" s="79"/>
      <c r="AA68" s="80"/>
    </row>
    <row r="69" spans="2:39" x14ac:dyDescent="0.2">
      <c r="B69" s="88">
        <v>10</v>
      </c>
      <c r="C69" s="77"/>
      <c r="D69" s="77"/>
      <c r="E69" s="77"/>
      <c r="F69" s="77"/>
      <c r="G69" s="77"/>
      <c r="H69" s="77"/>
      <c r="I69" s="77"/>
      <c r="J69" s="77"/>
      <c r="K69" s="17"/>
      <c r="L69" s="77"/>
      <c r="M69" s="89"/>
      <c r="N69" s="17"/>
      <c r="O69" s="17"/>
      <c r="P69" s="77"/>
      <c r="Q69" s="77"/>
      <c r="R69" s="89"/>
      <c r="S69" s="89"/>
      <c r="T69" s="77"/>
      <c r="U69" s="77"/>
      <c r="V69" s="77"/>
      <c r="W69" s="52"/>
      <c r="X69" s="77"/>
      <c r="Y69" s="90"/>
      <c r="Z69" s="90"/>
      <c r="AA69" s="80"/>
    </row>
    <row r="70" spans="2:39" x14ac:dyDescent="0.2">
      <c r="B70" s="88">
        <v>10.1</v>
      </c>
      <c r="C70" s="89"/>
      <c r="D70" s="52"/>
      <c r="E70" s="77"/>
      <c r="F70" s="77"/>
      <c r="G70" s="77"/>
      <c r="H70" s="114"/>
      <c r="I70" s="77"/>
      <c r="J70" s="77"/>
      <c r="K70" s="17"/>
      <c r="L70" s="17"/>
      <c r="M70" s="89"/>
      <c r="N70" s="17"/>
      <c r="O70" s="17"/>
      <c r="P70" s="77"/>
      <c r="Q70" s="77"/>
      <c r="R70" s="89"/>
      <c r="S70" s="89"/>
      <c r="T70" s="77"/>
      <c r="U70" s="77"/>
      <c r="V70" s="77"/>
      <c r="W70" s="52"/>
      <c r="X70" s="77"/>
      <c r="Y70" s="90"/>
      <c r="Z70" s="90"/>
      <c r="AA70" s="80"/>
    </row>
    <row r="71" spans="2:39" x14ac:dyDescent="0.2">
      <c r="B71" s="88">
        <v>10.199999999999999</v>
      </c>
      <c r="C71" s="132"/>
      <c r="D71" s="132"/>
      <c r="E71" s="77"/>
      <c r="F71" s="77"/>
      <c r="G71" s="77"/>
      <c r="H71" s="77"/>
      <c r="I71" s="77"/>
      <c r="J71" s="77"/>
      <c r="K71" s="17"/>
      <c r="L71" s="17"/>
      <c r="M71" s="89"/>
      <c r="N71" s="17"/>
      <c r="O71" s="17"/>
      <c r="P71" s="77"/>
      <c r="Q71" s="77"/>
      <c r="R71" s="89"/>
      <c r="S71" s="89"/>
      <c r="T71" s="77"/>
      <c r="U71" s="77"/>
      <c r="V71" s="77"/>
      <c r="W71" s="52"/>
      <c r="X71" s="77"/>
      <c r="Y71" s="90"/>
      <c r="Z71" s="90"/>
      <c r="AA71" s="80"/>
    </row>
    <row r="72" spans="2:39" x14ac:dyDescent="0.2">
      <c r="B72" s="88">
        <v>10.3</v>
      </c>
      <c r="C72" s="89"/>
      <c r="D72" s="52"/>
      <c r="E72" s="77"/>
      <c r="F72" s="77"/>
      <c r="G72" s="77"/>
      <c r="H72" s="77"/>
      <c r="I72" s="77"/>
      <c r="J72" s="77"/>
      <c r="K72" s="17"/>
      <c r="L72" s="133"/>
      <c r="M72" s="89"/>
      <c r="N72" s="17"/>
      <c r="O72" s="17"/>
      <c r="P72" s="77"/>
      <c r="Q72" s="77"/>
      <c r="R72" s="89"/>
      <c r="S72" s="89"/>
      <c r="T72" s="77"/>
      <c r="U72" s="77"/>
      <c r="V72" s="77"/>
      <c r="W72" s="52"/>
      <c r="X72" s="77"/>
      <c r="Y72" s="90"/>
      <c r="Z72" s="90"/>
      <c r="AA72" s="80"/>
    </row>
    <row r="73" spans="2:39" x14ac:dyDescent="0.2">
      <c r="B73" s="88">
        <v>11</v>
      </c>
      <c r="C73" s="89"/>
      <c r="D73" s="52"/>
      <c r="E73" s="77"/>
      <c r="F73" s="77"/>
      <c r="G73" s="77"/>
      <c r="H73" s="77"/>
      <c r="I73" s="114"/>
      <c r="J73" s="77"/>
      <c r="K73" s="77"/>
      <c r="L73" s="114"/>
      <c r="M73" s="89"/>
      <c r="N73" s="17"/>
      <c r="O73" s="17"/>
      <c r="P73" s="77"/>
      <c r="Q73" s="77"/>
      <c r="R73" s="89"/>
      <c r="S73" s="89"/>
      <c r="T73" s="77"/>
      <c r="U73" s="77"/>
      <c r="V73" s="77"/>
      <c r="W73" s="52"/>
      <c r="X73" s="77"/>
      <c r="Y73" s="90"/>
      <c r="Z73" s="90"/>
      <c r="AA73" s="80"/>
    </row>
    <row r="74" spans="2:39" x14ac:dyDescent="0.2">
      <c r="B74" s="88">
        <v>11.1</v>
      </c>
      <c r="C74" s="89"/>
      <c r="D74" s="52"/>
      <c r="E74" s="77"/>
      <c r="F74" s="77"/>
      <c r="G74" s="77"/>
      <c r="H74" s="77"/>
      <c r="I74" s="114"/>
      <c r="J74" s="77"/>
      <c r="K74" s="77"/>
      <c r="L74" s="114"/>
      <c r="M74" s="89"/>
      <c r="N74" s="17"/>
      <c r="O74" s="17"/>
      <c r="P74" s="77"/>
      <c r="Q74" s="77"/>
      <c r="R74" s="89"/>
      <c r="S74" s="89"/>
      <c r="T74" s="77"/>
      <c r="U74" s="77"/>
      <c r="V74" s="77"/>
      <c r="W74" s="52"/>
      <c r="X74" s="77"/>
      <c r="Y74" s="90"/>
      <c r="Z74" s="90"/>
      <c r="AA74" s="80"/>
    </row>
    <row r="75" spans="2:39" x14ac:dyDescent="0.2">
      <c r="B75" s="88">
        <v>11.2</v>
      </c>
      <c r="C75" s="89"/>
      <c r="D75" s="52"/>
      <c r="E75" s="77"/>
      <c r="F75" s="77"/>
      <c r="G75" s="77"/>
      <c r="H75" s="77"/>
      <c r="I75" s="77"/>
      <c r="J75" s="77"/>
      <c r="K75" s="77"/>
      <c r="L75" s="114"/>
      <c r="M75" s="89"/>
      <c r="N75" s="17"/>
      <c r="O75" s="17"/>
      <c r="P75" s="77"/>
      <c r="Q75" s="77"/>
      <c r="R75" s="89"/>
      <c r="S75" s="89"/>
      <c r="T75" s="77"/>
      <c r="U75" s="77"/>
      <c r="V75" s="77"/>
      <c r="W75" s="52"/>
      <c r="X75" s="77"/>
      <c r="Y75" s="90"/>
      <c r="Z75" s="90"/>
      <c r="AA75" s="80"/>
    </row>
    <row r="76" spans="2:39" x14ac:dyDescent="0.2">
      <c r="B76" s="88">
        <v>11.3</v>
      </c>
      <c r="C76" s="89"/>
      <c r="D76" s="52"/>
      <c r="E76" s="115">
        <v>5.6673636348865492E-2</v>
      </c>
      <c r="F76" s="115">
        <v>5.8500000000000002E-3</v>
      </c>
      <c r="G76" s="115">
        <f>F76/E76</f>
        <v>0.10322259831695284</v>
      </c>
      <c r="H76" s="77"/>
      <c r="I76" s="77"/>
      <c r="J76" s="118">
        <v>6.3484510372467995E-2</v>
      </c>
      <c r="K76" s="118">
        <v>1.677E-2</v>
      </c>
      <c r="L76" s="118">
        <f>K76/J76</f>
        <v>0.26415892477722919</v>
      </c>
      <c r="M76" s="89"/>
      <c r="N76" s="17"/>
      <c r="O76" s="17"/>
      <c r="P76" s="77"/>
      <c r="Q76" s="77"/>
      <c r="R76" s="89"/>
      <c r="S76" s="89"/>
      <c r="T76" s="77"/>
      <c r="U76" s="77"/>
      <c r="V76" s="77"/>
      <c r="W76" s="52"/>
      <c r="X76" s="77"/>
      <c r="Y76" s="90"/>
      <c r="Z76" s="90"/>
      <c r="AA76" s="80"/>
    </row>
    <row r="77" spans="2:39" x14ac:dyDescent="0.2">
      <c r="B77" s="88">
        <v>12</v>
      </c>
      <c r="C77" s="89"/>
      <c r="D77" s="52"/>
      <c r="E77" s="77"/>
      <c r="F77" s="77"/>
      <c r="G77" s="77"/>
      <c r="H77" s="77"/>
      <c r="I77" s="77"/>
      <c r="J77" s="77">
        <v>1.1381974927639262E-2</v>
      </c>
      <c r="K77" s="77">
        <v>8.8299999999999993E-3</v>
      </c>
      <c r="L77" s="118">
        <f>K77/J77</f>
        <v>0.7757880382039668</v>
      </c>
      <c r="M77" s="89"/>
      <c r="N77" s="17"/>
      <c r="O77" s="17"/>
      <c r="P77" s="77"/>
      <c r="Q77" s="77"/>
      <c r="R77" s="89"/>
      <c r="S77" s="89"/>
      <c r="T77" s="77"/>
      <c r="U77" s="77"/>
      <c r="V77" s="77"/>
      <c r="W77" s="52"/>
      <c r="X77" s="77"/>
      <c r="Y77" s="79"/>
      <c r="Z77" s="90"/>
      <c r="AA77" s="80"/>
    </row>
    <row r="78" spans="2:39" x14ac:dyDescent="0.2">
      <c r="B78" s="88">
        <v>12.1</v>
      </c>
      <c r="C78" s="89"/>
      <c r="D78" s="52"/>
      <c r="E78" s="77">
        <v>0.20573468283665294</v>
      </c>
      <c r="F78" s="77">
        <v>1.9640000000000001E-2</v>
      </c>
      <c r="G78" s="77">
        <f>F78/E78</f>
        <v>9.5462756834216234E-2</v>
      </c>
      <c r="H78" s="77"/>
      <c r="I78" s="77"/>
      <c r="J78" s="77">
        <v>0.2178056657500301</v>
      </c>
      <c r="K78" s="77">
        <v>4.215E-2</v>
      </c>
      <c r="L78" s="118">
        <f>K78/J78</f>
        <v>0.19352113662816495</v>
      </c>
      <c r="M78" s="89"/>
      <c r="N78" s="17"/>
      <c r="O78" s="17"/>
      <c r="P78" s="77"/>
      <c r="Q78" s="77"/>
      <c r="R78" s="89"/>
      <c r="S78" s="89"/>
      <c r="T78" s="77">
        <v>8.351960476865114E-2</v>
      </c>
      <c r="U78" s="77">
        <v>1.24E-2</v>
      </c>
      <c r="V78" s="77">
        <f>U78/T78</f>
        <v>0.14846813552755589</v>
      </c>
      <c r="W78" s="52"/>
      <c r="X78" s="77"/>
      <c r="Y78" s="79"/>
      <c r="Z78" s="90"/>
      <c r="AA78" s="80"/>
    </row>
    <row r="79" spans="2:39" x14ac:dyDescent="0.2">
      <c r="B79" s="88">
        <v>13</v>
      </c>
      <c r="C79" s="89"/>
      <c r="D79" s="52"/>
      <c r="E79" s="77"/>
      <c r="F79" s="77"/>
      <c r="G79" s="77"/>
      <c r="H79" s="77"/>
      <c r="I79" s="77"/>
      <c r="J79" s="77"/>
      <c r="K79" s="77"/>
      <c r="L79" s="114"/>
      <c r="M79" s="89"/>
      <c r="N79" s="17"/>
      <c r="O79" s="17"/>
      <c r="P79" s="77"/>
      <c r="Q79" s="77"/>
      <c r="R79" s="89"/>
      <c r="S79" s="89"/>
      <c r="T79" s="77"/>
      <c r="U79" s="77"/>
      <c r="V79" s="77"/>
      <c r="W79" s="52"/>
      <c r="X79" s="77"/>
      <c r="Y79" s="90"/>
      <c r="Z79" s="90"/>
      <c r="AA79" s="80"/>
    </row>
    <row r="80" spans="2:39" x14ac:dyDescent="0.2">
      <c r="B80" s="88" t="s">
        <v>98</v>
      </c>
      <c r="C80" s="89"/>
      <c r="D80" s="52"/>
      <c r="E80" s="92">
        <v>0.30916190174807179</v>
      </c>
      <c r="F80" s="92">
        <v>2.8830000000000001E-2</v>
      </c>
      <c r="G80" s="92">
        <f>F80/E80</f>
        <v>9.3252111068629795E-2</v>
      </c>
      <c r="H80" s="77"/>
      <c r="I80" s="77"/>
      <c r="J80" s="118">
        <v>0.19938233572190797</v>
      </c>
      <c r="K80" s="118">
        <v>3.8980000000000001E-2</v>
      </c>
      <c r="L80" s="118">
        <f>K80/J80</f>
        <v>0.1955037785010606</v>
      </c>
      <c r="M80" s="89"/>
      <c r="N80" s="17"/>
      <c r="O80" s="17">
        <v>0.32544787318022766</v>
      </c>
      <c r="P80" s="77">
        <v>1.498E-2</v>
      </c>
      <c r="Q80" s="77">
        <f>P80/O80</f>
        <v>4.6028876617375598E-2</v>
      </c>
      <c r="R80" s="89"/>
      <c r="S80" s="89"/>
      <c r="T80" s="77">
        <v>0.57738807980038576</v>
      </c>
      <c r="U80" s="77">
        <v>3.9070000000000001E-2</v>
      </c>
      <c r="V80" s="77">
        <f>U80/T80</f>
        <v>6.7666793560246782E-2</v>
      </c>
      <c r="W80" s="52"/>
      <c r="X80" s="77"/>
      <c r="Y80" s="79"/>
      <c r="Z80" s="79"/>
      <c r="AA80" s="80"/>
    </row>
    <row r="81" spans="2:41" x14ac:dyDescent="0.2">
      <c r="B81" s="88" t="s">
        <v>105</v>
      </c>
      <c r="C81" s="89"/>
      <c r="D81" s="52"/>
      <c r="E81" s="92">
        <v>0.39025935175214183</v>
      </c>
      <c r="F81" s="92">
        <v>3.619E-2</v>
      </c>
      <c r="G81" s="92">
        <f>F81/E81</f>
        <v>9.2733203797726496E-2</v>
      </c>
      <c r="H81" s="77"/>
      <c r="I81" s="77"/>
      <c r="J81" s="118">
        <v>0.54676883523573772</v>
      </c>
      <c r="K81" s="118">
        <v>9.4509999999999997E-2</v>
      </c>
      <c r="L81" s="118">
        <f>K81/J81</f>
        <v>0.17285184141713619</v>
      </c>
      <c r="M81" s="89"/>
      <c r="N81" s="17"/>
      <c r="O81" s="17">
        <v>0.35309092068672476</v>
      </c>
      <c r="P81" s="77">
        <v>1.567E-2</v>
      </c>
      <c r="Q81" s="77">
        <f>P81/O81</f>
        <v>4.4379504206801736E-2</v>
      </c>
      <c r="R81" s="89"/>
      <c r="S81" s="89"/>
      <c r="T81" s="77">
        <v>0.3944132392298566</v>
      </c>
      <c r="U81" s="77">
        <v>2.894E-2</v>
      </c>
      <c r="V81" s="77">
        <f>U81/T81</f>
        <v>7.3374818899358277E-2</v>
      </c>
      <c r="W81" s="52"/>
      <c r="X81" s="77"/>
      <c r="Y81" s="79"/>
      <c r="Z81" s="79"/>
      <c r="AA81" s="80"/>
    </row>
    <row r="82" spans="2:41" x14ac:dyDescent="0.2">
      <c r="B82" s="88" t="s">
        <v>99</v>
      </c>
      <c r="C82" s="89"/>
      <c r="D82" s="52"/>
      <c r="E82" s="77">
        <v>0.19044181941778127</v>
      </c>
      <c r="F82" s="77">
        <v>1.78E-2</v>
      </c>
      <c r="G82" s="77">
        <f>F82/E82</f>
        <v>9.3466865914315245E-2</v>
      </c>
      <c r="H82" s="77"/>
      <c r="I82" s="77"/>
      <c r="J82" s="77">
        <v>0.29116129658526468</v>
      </c>
      <c r="K82" s="77">
        <v>5.3260000000000002E-2</v>
      </c>
      <c r="L82" s="118">
        <f>K82/J82</f>
        <v>0.18292266391389406</v>
      </c>
      <c r="M82" s="89"/>
      <c r="N82" s="17"/>
      <c r="O82" s="17">
        <v>0.44499066458554626</v>
      </c>
      <c r="P82" s="77">
        <v>1.8780000000000002E-2</v>
      </c>
      <c r="Q82" s="77">
        <f>P82/O82</f>
        <v>4.2203132547715912E-2</v>
      </c>
      <c r="R82" s="89"/>
      <c r="S82" s="89"/>
      <c r="T82" s="95">
        <v>0.43085806723774134</v>
      </c>
      <c r="U82" s="95">
        <v>3.107E-2</v>
      </c>
      <c r="V82" s="95">
        <f>U82/T82</f>
        <v>7.211191425332189E-2</v>
      </c>
      <c r="W82" s="52"/>
      <c r="X82" s="77"/>
      <c r="Y82" s="79"/>
      <c r="Z82" s="79"/>
      <c r="AA82" s="80"/>
      <c r="AO82" s="43"/>
    </row>
    <row r="83" spans="2:41" x14ac:dyDescent="0.2">
      <c r="B83" s="88" t="s">
        <v>106</v>
      </c>
      <c r="C83" s="89"/>
      <c r="D83" s="52"/>
      <c r="E83" s="77">
        <v>0.26979953388706951</v>
      </c>
      <c r="F83" s="77">
        <v>2.5149999999999999E-2</v>
      </c>
      <c r="G83" s="77">
        <f>F83/E83</f>
        <v>9.3217358968926467E-2</v>
      </c>
      <c r="H83" s="77"/>
      <c r="I83" s="77"/>
      <c r="J83" s="77">
        <v>0.17910962554011484</v>
      </c>
      <c r="K83" s="77">
        <v>3.5810000000000002E-2</v>
      </c>
      <c r="L83" s="118">
        <f>K83/J83</f>
        <v>0.19993342006055229</v>
      </c>
      <c r="M83" s="89"/>
      <c r="N83" s="17"/>
      <c r="O83" s="17">
        <v>0.23081610669955219</v>
      </c>
      <c r="P83" s="77">
        <v>1.153E-2</v>
      </c>
      <c r="Q83" s="77">
        <f>P83/O83</f>
        <v>4.9953186390966756E-2</v>
      </c>
      <c r="R83" s="89"/>
      <c r="S83" s="89"/>
      <c r="T83" s="77">
        <v>0.204519330545477</v>
      </c>
      <c r="U83" s="77">
        <v>1.8800000000000001E-2</v>
      </c>
      <c r="V83" s="77">
        <f>U83/T83</f>
        <v>9.1922851252535395E-2</v>
      </c>
      <c r="W83" s="52"/>
      <c r="X83" s="77"/>
      <c r="Y83" s="90"/>
      <c r="Z83" s="90"/>
      <c r="AA83" s="80"/>
    </row>
    <row r="84" spans="2:41" x14ac:dyDescent="0.2">
      <c r="B84" s="88" t="s">
        <v>107</v>
      </c>
      <c r="C84" s="89"/>
      <c r="D84" s="52"/>
      <c r="E84" s="77"/>
      <c r="F84" s="77"/>
      <c r="G84" s="77"/>
      <c r="H84" s="77"/>
      <c r="I84" s="77"/>
      <c r="J84" s="77"/>
      <c r="K84" s="77"/>
      <c r="L84" s="118"/>
      <c r="M84" s="89"/>
      <c r="N84" s="17"/>
      <c r="O84" s="17"/>
      <c r="P84" s="77"/>
      <c r="Q84" s="77"/>
      <c r="R84" s="89"/>
      <c r="S84" s="89"/>
      <c r="T84" s="89"/>
      <c r="U84" s="89"/>
      <c r="V84" s="89"/>
      <c r="W84" s="52"/>
      <c r="X84" s="77"/>
      <c r="Y84" s="90"/>
      <c r="Z84" s="90"/>
      <c r="AA84" s="80"/>
    </row>
    <row r="85" spans="2:41" ht="17" thickBot="1" x14ac:dyDescent="0.25">
      <c r="B85" s="100" t="s">
        <v>101</v>
      </c>
      <c r="C85" s="101"/>
      <c r="D85" s="125"/>
      <c r="E85" s="134">
        <v>0.12575871643282546</v>
      </c>
      <c r="F85" s="134">
        <v>1.2279999999999999E-2</v>
      </c>
      <c r="G85" s="134">
        <f>F85/E85</f>
        <v>9.7647307068050526E-2</v>
      </c>
      <c r="H85" s="81"/>
      <c r="I85" s="81"/>
      <c r="J85" s="81">
        <v>0.19085385418203862</v>
      </c>
      <c r="K85" s="81">
        <v>3.739E-2</v>
      </c>
      <c r="L85" s="135">
        <f>K85/J85</f>
        <v>0.19590906434793287</v>
      </c>
      <c r="M85" s="101"/>
      <c r="N85" s="103"/>
      <c r="O85" s="103"/>
      <c r="P85" s="81"/>
      <c r="Q85" s="81"/>
      <c r="R85" s="101"/>
      <c r="S85" s="101"/>
      <c r="T85" s="101"/>
      <c r="U85" s="101"/>
      <c r="V85" s="101"/>
      <c r="W85" s="125"/>
      <c r="X85" s="81"/>
      <c r="Y85" s="107"/>
      <c r="Z85" s="107"/>
      <c r="AA85" s="108"/>
    </row>
    <row r="86" spans="2:41" x14ac:dyDescent="0.2">
      <c r="B86" s="43"/>
      <c r="C86" s="63"/>
      <c r="D86" s="1"/>
      <c r="H86" s="1"/>
      <c r="I86" s="24"/>
      <c r="J86" s="24"/>
      <c r="K86" s="1"/>
      <c r="L86" s="24"/>
      <c r="M86" s="24"/>
      <c r="R86" s="24"/>
      <c r="T86" s="24"/>
      <c r="W86" s="43"/>
      <c r="X86" s="24"/>
      <c r="Y86" s="24"/>
    </row>
    <row r="87" spans="2:41" x14ac:dyDescent="0.2">
      <c r="B87" s="43"/>
      <c r="C87" s="63"/>
      <c r="D87" s="1"/>
      <c r="H87" s="1"/>
      <c r="I87" s="24"/>
      <c r="J87" s="24"/>
      <c r="K87" s="1"/>
      <c r="L87" s="24"/>
      <c r="M87" s="24"/>
      <c r="Q87" s="1"/>
      <c r="R87" s="24"/>
      <c r="T87" s="24"/>
      <c r="W87" s="43"/>
      <c r="X87" s="24"/>
      <c r="Y87" s="24"/>
    </row>
    <row r="88" spans="2:41" x14ac:dyDescent="0.2">
      <c r="B88" s="43"/>
      <c r="C88" s="24"/>
      <c r="D88" s="1"/>
      <c r="H88" s="1"/>
      <c r="I88" s="24"/>
      <c r="J88" s="24"/>
      <c r="K88" s="1"/>
      <c r="L88" s="24"/>
      <c r="M88" s="24"/>
      <c r="Q88" s="1"/>
      <c r="R88" s="24"/>
      <c r="T88" s="24"/>
      <c r="W88" s="43"/>
      <c r="X88" s="24"/>
      <c r="Y88" s="24"/>
    </row>
    <row r="89" spans="2:41" x14ac:dyDescent="0.2">
      <c r="B89" s="43"/>
      <c r="C89" s="24"/>
      <c r="D89" s="1"/>
      <c r="H89" s="1"/>
      <c r="I89" s="24"/>
      <c r="J89" s="24"/>
      <c r="K89" s="1"/>
      <c r="L89" s="24"/>
      <c r="M89" s="24"/>
      <c r="Q89" s="1"/>
      <c r="R89" s="24"/>
      <c r="T89" s="24"/>
      <c r="W89" s="43"/>
      <c r="X89" s="24"/>
      <c r="Y89" s="24"/>
    </row>
    <row r="90" spans="2:41" x14ac:dyDescent="0.2">
      <c r="B90" s="43"/>
      <c r="C90" s="24"/>
      <c r="D90" s="1"/>
      <c r="H90" s="1"/>
      <c r="I90" s="24"/>
      <c r="J90" s="24"/>
      <c r="K90" s="1"/>
      <c r="L90" s="24"/>
      <c r="M90" s="24"/>
      <c r="R90" s="24"/>
      <c r="T90" s="24"/>
      <c r="W90" s="43"/>
      <c r="X90" s="24"/>
      <c r="Y90" s="24"/>
    </row>
    <row r="91" spans="2:41" x14ac:dyDescent="0.2">
      <c r="B91" s="43"/>
      <c r="C91" s="24"/>
      <c r="D91" s="1"/>
      <c r="H91" s="1"/>
      <c r="I91" s="24"/>
      <c r="J91" s="24"/>
      <c r="K91" s="1"/>
      <c r="L91" s="24"/>
      <c r="M91" s="62"/>
      <c r="Q91" s="1"/>
      <c r="R91" s="24"/>
      <c r="T91" s="24"/>
      <c r="W91" s="43"/>
      <c r="X91" s="24"/>
      <c r="Y91" s="24"/>
    </row>
    <row r="92" spans="2:41" x14ac:dyDescent="0.2">
      <c r="B92" s="43"/>
      <c r="C92" s="24"/>
      <c r="D92" s="1"/>
      <c r="H92" s="1"/>
      <c r="I92" s="24"/>
      <c r="J92" s="24"/>
      <c r="K92" s="1"/>
      <c r="L92" s="24"/>
      <c r="M92" s="24"/>
      <c r="X92" s="24"/>
      <c r="Y92" s="24"/>
    </row>
    <row r="93" spans="2:41" x14ac:dyDescent="0.2">
      <c r="C93" s="24"/>
      <c r="D93" s="1"/>
      <c r="H93" s="24"/>
      <c r="I93" s="24"/>
      <c r="J93" s="24"/>
      <c r="K93" s="1"/>
      <c r="L93" s="1"/>
      <c r="X93" s="24"/>
      <c r="Y93" s="24"/>
    </row>
    <row r="94" spans="2:41" x14ac:dyDescent="0.2">
      <c r="D94" s="43"/>
      <c r="H94" s="24"/>
      <c r="I94" s="24"/>
      <c r="J94" s="24"/>
      <c r="K94" s="1"/>
      <c r="L94" s="1"/>
    </row>
    <row r="95" spans="2:41" x14ac:dyDescent="0.2">
      <c r="D95" s="43"/>
      <c r="H95" s="24"/>
      <c r="I95" s="24"/>
      <c r="J95" s="24"/>
      <c r="K95" s="1"/>
      <c r="L95" s="1"/>
    </row>
    <row r="96" spans="2:41" x14ac:dyDescent="0.2">
      <c r="W96" s="269"/>
      <c r="X96" s="269"/>
      <c r="Y96" s="64"/>
      <c r="Z96" s="64"/>
      <c r="AA96" s="64"/>
    </row>
    <row r="97" spans="23:27" x14ac:dyDescent="0.2">
      <c r="W97" s="65"/>
      <c r="X97" s="65"/>
      <c r="Y97" s="24"/>
      <c r="Z97" s="24"/>
      <c r="AA97" s="24"/>
    </row>
    <row r="98" spans="23:27" x14ac:dyDescent="0.2">
      <c r="W98" s="24"/>
      <c r="X98" s="24"/>
      <c r="Y98" s="24"/>
      <c r="Z98" s="24"/>
      <c r="AA98" s="24"/>
    </row>
    <row r="101" spans="23:27" x14ac:dyDescent="0.2">
      <c r="Y101" s="24"/>
    </row>
    <row r="102" spans="23:27" x14ac:dyDescent="0.2">
      <c r="Y102" s="24"/>
    </row>
    <row r="103" spans="23:27" x14ac:dyDescent="0.2">
      <c r="Y103" s="24"/>
    </row>
    <row r="104" spans="23:27" x14ac:dyDescent="0.2">
      <c r="Y104" s="24"/>
    </row>
    <row r="105" spans="23:27" x14ac:dyDescent="0.2">
      <c r="Y105" s="24"/>
    </row>
    <row r="106" spans="23:27" x14ac:dyDescent="0.2">
      <c r="Y106" s="24"/>
    </row>
    <row r="107" spans="23:27" x14ac:dyDescent="0.2">
      <c r="Y107" s="24"/>
    </row>
    <row r="108" spans="23:27" x14ac:dyDescent="0.2">
      <c r="Y108" s="24"/>
    </row>
    <row r="109" spans="23:27" x14ac:dyDescent="0.2">
      <c r="Y109" s="24"/>
    </row>
    <row r="110" spans="23:27" x14ac:dyDescent="0.2">
      <c r="Y110" s="24"/>
    </row>
    <row r="111" spans="23:27" x14ac:dyDescent="0.2">
      <c r="Y111" s="24"/>
    </row>
    <row r="112" spans="23:27" x14ac:dyDescent="0.2">
      <c r="Y112" s="24"/>
    </row>
    <row r="113" spans="4:25" x14ac:dyDescent="0.2">
      <c r="Y113" s="24"/>
    </row>
    <row r="114" spans="4:25" x14ac:dyDescent="0.2">
      <c r="Y114" s="24"/>
    </row>
    <row r="115" spans="4:25" x14ac:dyDescent="0.2">
      <c r="Y115" s="24"/>
    </row>
    <row r="116" spans="4:25" x14ac:dyDescent="0.2">
      <c r="Y116" s="24"/>
    </row>
    <row r="117" spans="4:25" x14ac:dyDescent="0.2">
      <c r="Y117" s="24"/>
    </row>
    <row r="118" spans="4:25" x14ac:dyDescent="0.2">
      <c r="Y118" s="24"/>
    </row>
    <row r="119" spans="4:25" x14ac:dyDescent="0.2">
      <c r="Y119" s="24"/>
    </row>
    <row r="122" spans="4:25" x14ac:dyDescent="0.2">
      <c r="D122" s="43"/>
      <c r="E122" s="61"/>
      <c r="F122" s="61"/>
      <c r="G122" s="61"/>
      <c r="H122" s="270"/>
      <c r="I122" s="270"/>
      <c r="J122" s="34"/>
      <c r="K122" s="34"/>
      <c r="N122" s="1"/>
      <c r="O122" s="62"/>
      <c r="P122" s="62"/>
    </row>
    <row r="123" spans="4:25" x14ac:dyDescent="0.2">
      <c r="D123" s="43"/>
      <c r="E123" s="61"/>
      <c r="J123" s="34"/>
      <c r="K123" s="24"/>
      <c r="N123" s="1"/>
      <c r="O123" s="73"/>
    </row>
    <row r="150" spans="2:22" x14ac:dyDescent="0.2">
      <c r="D150" s="1"/>
      <c r="J150" s="24"/>
    </row>
    <row r="151" spans="2:22" x14ac:dyDescent="0.2">
      <c r="D151" s="24"/>
      <c r="J151" s="24"/>
    </row>
    <row r="152" spans="2:22" x14ac:dyDescent="0.2">
      <c r="B152" s="60" t="s">
        <v>138</v>
      </c>
      <c r="C152" s="276" t="s">
        <v>177</v>
      </c>
      <c r="D152" s="276"/>
      <c r="E152" s="61" t="s">
        <v>140</v>
      </c>
      <c r="F152" s="61" t="s">
        <v>178</v>
      </c>
      <c r="G152" s="61" t="s">
        <v>179</v>
      </c>
      <c r="H152" s="270" t="s">
        <v>180</v>
      </c>
      <c r="I152" s="270"/>
      <c r="J152" s="34" t="s">
        <v>140</v>
      </c>
      <c r="K152" s="34" t="s">
        <v>178</v>
      </c>
      <c r="L152" s="34" t="s">
        <v>181</v>
      </c>
      <c r="M152" s="277" t="s">
        <v>182</v>
      </c>
      <c r="N152" s="277"/>
      <c r="O152" s="62" t="s">
        <v>140</v>
      </c>
      <c r="P152" s="62" t="s">
        <v>178</v>
      </c>
      <c r="Q152" s="62" t="s">
        <v>183</v>
      </c>
      <c r="R152" s="278" t="s">
        <v>184</v>
      </c>
      <c r="S152" s="278"/>
      <c r="T152" s="63" t="s">
        <v>140</v>
      </c>
      <c r="U152" s="63" t="s">
        <v>178</v>
      </c>
      <c r="V152" s="63" t="s">
        <v>185</v>
      </c>
    </row>
    <row r="153" spans="2:22" x14ac:dyDescent="0.2">
      <c r="B153" s="43">
        <v>1</v>
      </c>
      <c r="C153" s="23" t="s">
        <v>151</v>
      </c>
      <c r="D153" s="23" t="s">
        <v>152</v>
      </c>
      <c r="E153" s="61"/>
      <c r="F153" s="61"/>
      <c r="G153" s="61"/>
      <c r="H153" s="23" t="s">
        <v>151</v>
      </c>
      <c r="I153" s="23" t="s">
        <v>152</v>
      </c>
      <c r="J153" s="34"/>
      <c r="K153" s="34"/>
      <c r="L153" s="34"/>
      <c r="M153" s="23" t="s">
        <v>151</v>
      </c>
      <c r="N153" s="23" t="s">
        <v>152</v>
      </c>
      <c r="O153" s="73"/>
      <c r="P153" s="62"/>
      <c r="Q153" s="62"/>
      <c r="R153" s="65" t="s">
        <v>151</v>
      </c>
      <c r="S153" s="65" t="s">
        <v>152</v>
      </c>
      <c r="T153" s="24"/>
      <c r="U153" s="24"/>
      <c r="V153" s="24"/>
    </row>
    <row r="154" spans="2:22" x14ac:dyDescent="0.2">
      <c r="B154" s="43">
        <v>2</v>
      </c>
      <c r="D154" s="24"/>
      <c r="E154" s="61"/>
      <c r="G154" s="61"/>
      <c r="J154" s="34"/>
      <c r="M154" s="24">
        <v>0.15476660481110105</v>
      </c>
      <c r="N154" s="24">
        <v>4.1742307639943049E-2</v>
      </c>
      <c r="O154" s="62">
        <v>0.15476660481110105</v>
      </c>
      <c r="P154" s="62">
        <v>4.1742307639943049E-2</v>
      </c>
      <c r="Q154" s="62">
        <f>P154/O154</f>
        <v>0.26971133527734381</v>
      </c>
      <c r="R154" s="24">
        <v>0.33406004720370741</v>
      </c>
      <c r="S154" s="24">
        <v>4.5435250106368438E-2</v>
      </c>
      <c r="T154" s="63">
        <v>0.33406004720370741</v>
      </c>
      <c r="U154" s="63">
        <v>4.5435250106368438E-2</v>
      </c>
      <c r="V154" s="63">
        <f>U154/T154</f>
        <v>0.13600923093524664</v>
      </c>
    </row>
    <row r="155" spans="2:22" x14ac:dyDescent="0.2">
      <c r="B155" s="43">
        <v>2.2000000000000002</v>
      </c>
      <c r="D155" s="12"/>
      <c r="E155" s="61"/>
      <c r="J155" s="34"/>
      <c r="M155" s="24">
        <v>2.0027936338546746</v>
      </c>
      <c r="N155" s="24">
        <v>3.1594074171173617E-2</v>
      </c>
      <c r="R155" s="24">
        <v>0.13427991324946165</v>
      </c>
      <c r="S155" s="24">
        <v>3.4607090262854773E-2</v>
      </c>
      <c r="T155" s="63">
        <v>0.13427991324946165</v>
      </c>
      <c r="U155" s="63">
        <v>3.4607090262854773E-2</v>
      </c>
      <c r="V155" s="63">
        <f>U155/T155</f>
        <v>0.25772350774879221</v>
      </c>
    </row>
    <row r="156" spans="2:22" x14ac:dyDescent="0.2">
      <c r="B156" s="43">
        <v>3</v>
      </c>
      <c r="D156" s="1"/>
      <c r="G156" s="61"/>
      <c r="J156" s="24"/>
      <c r="M156" s="24">
        <v>0.71588639697083434</v>
      </c>
      <c r="N156" s="24">
        <v>6.7653935489850214E-2</v>
      </c>
      <c r="R156" s="12">
        <v>0.91981394585852683</v>
      </c>
      <c r="S156" s="24">
        <v>3.0029636634820389E-2</v>
      </c>
    </row>
    <row r="157" spans="2:22" x14ac:dyDescent="0.2">
      <c r="B157" s="43">
        <v>5</v>
      </c>
      <c r="D157" s="1"/>
      <c r="G157" s="61"/>
      <c r="J157" s="24"/>
      <c r="M157" s="1">
        <v>0.47908943963921613</v>
      </c>
      <c r="N157" s="24">
        <v>2.1790151765557181E-2</v>
      </c>
      <c r="O157" s="62">
        <v>2.0027936338546746</v>
      </c>
      <c r="P157" s="62">
        <v>3.1594074171173617E-2</v>
      </c>
      <c r="Q157" s="62">
        <f>P157/O157</f>
        <v>1.5775002295351875E-2</v>
      </c>
      <c r="R157" s="24">
        <v>1.4152845583729345</v>
      </c>
      <c r="S157" s="24">
        <v>2.9011562676168466E-2</v>
      </c>
      <c r="T157" s="70">
        <v>0.91981394585852683</v>
      </c>
      <c r="U157" s="63">
        <v>3.0029636634820389E-2</v>
      </c>
      <c r="V157" s="63">
        <f>U157/T157</f>
        <v>3.2647511782169847E-2</v>
      </c>
    </row>
    <row r="158" spans="2:22" x14ac:dyDescent="0.2">
      <c r="B158" s="43">
        <v>6</v>
      </c>
      <c r="D158" s="1"/>
      <c r="E158" s="68"/>
      <c r="J158" s="34"/>
      <c r="R158" s="24">
        <v>1.0413570096590508</v>
      </c>
      <c r="S158" s="24">
        <v>4.6612690052496672E-2</v>
      </c>
    </row>
    <row r="159" spans="2:22" x14ac:dyDescent="0.2">
      <c r="B159" s="43">
        <v>8</v>
      </c>
      <c r="D159" s="1"/>
      <c r="J159" s="24"/>
      <c r="O159" s="1"/>
      <c r="R159" s="24">
        <v>0.54170738707657273</v>
      </c>
      <c r="S159" s="24">
        <v>5.9430524551329758E-2</v>
      </c>
    </row>
    <row r="160" spans="2:22" x14ac:dyDescent="0.2">
      <c r="B160" s="43">
        <v>9</v>
      </c>
      <c r="D160" s="11"/>
      <c r="G160" s="68"/>
      <c r="J160" s="24"/>
      <c r="O160" s="1"/>
    </row>
    <row r="161" spans="2:22" x14ac:dyDescent="0.2">
      <c r="B161" s="43">
        <v>10</v>
      </c>
      <c r="D161" s="1"/>
      <c r="J161" s="24"/>
      <c r="O161" s="1"/>
    </row>
    <row r="162" spans="2:22" x14ac:dyDescent="0.2">
      <c r="B162" s="43">
        <v>10.1</v>
      </c>
      <c r="D162" s="1"/>
      <c r="J162" s="24"/>
      <c r="O162" s="1"/>
    </row>
    <row r="163" spans="2:22" x14ac:dyDescent="0.2">
      <c r="B163" s="43">
        <v>10.199999999999999</v>
      </c>
      <c r="D163" s="1"/>
      <c r="J163" s="24"/>
      <c r="O163" s="1"/>
    </row>
    <row r="164" spans="2:22" x14ac:dyDescent="0.2">
      <c r="B164" s="43">
        <v>10.3</v>
      </c>
      <c r="D164" s="1"/>
      <c r="J164" s="24"/>
      <c r="O164" s="1"/>
    </row>
    <row r="165" spans="2:22" x14ac:dyDescent="0.2">
      <c r="B165" s="43">
        <v>11</v>
      </c>
      <c r="D165" s="1"/>
      <c r="J165" s="24"/>
      <c r="O165" s="1"/>
    </row>
    <row r="166" spans="2:22" x14ac:dyDescent="0.2">
      <c r="B166" s="43">
        <v>11.1</v>
      </c>
      <c r="D166" s="1"/>
      <c r="E166" s="68"/>
      <c r="J166" s="34"/>
      <c r="O166" s="1"/>
    </row>
    <row r="167" spans="2:22" x14ac:dyDescent="0.2">
      <c r="B167" s="43">
        <v>11.2</v>
      </c>
      <c r="D167" s="1"/>
      <c r="J167" s="24"/>
      <c r="O167" s="1"/>
    </row>
    <row r="168" spans="2:22" x14ac:dyDescent="0.2">
      <c r="B168" s="43">
        <v>11.3</v>
      </c>
      <c r="D168" s="1"/>
      <c r="G168" s="68"/>
      <c r="J168" s="24"/>
      <c r="O168" s="1"/>
    </row>
    <row r="169" spans="2:22" x14ac:dyDescent="0.2">
      <c r="B169" s="43">
        <v>12</v>
      </c>
      <c r="D169" s="1"/>
      <c r="J169" s="24"/>
      <c r="O169" s="1"/>
    </row>
    <row r="170" spans="2:22" x14ac:dyDescent="0.2">
      <c r="B170" s="43">
        <v>12.1</v>
      </c>
      <c r="D170" s="1"/>
      <c r="E170" s="61"/>
      <c r="J170" s="69"/>
      <c r="O170" s="1"/>
    </row>
    <row r="171" spans="2:22" x14ac:dyDescent="0.2">
      <c r="B171" s="43">
        <v>13</v>
      </c>
      <c r="D171" s="1"/>
      <c r="E171" s="61"/>
      <c r="J171" s="69"/>
      <c r="O171" s="1"/>
    </row>
    <row r="172" spans="2:22" x14ac:dyDescent="0.2">
      <c r="B172" s="43" t="s">
        <v>98</v>
      </c>
      <c r="D172" s="1"/>
      <c r="G172" s="61"/>
      <c r="J172" s="24"/>
      <c r="O172" s="62">
        <v>0.71588639697083434</v>
      </c>
      <c r="P172" s="62">
        <v>6.7653935489850214E-2</v>
      </c>
      <c r="Q172" s="62">
        <f>P172/O172</f>
        <v>9.4503731005530583E-2</v>
      </c>
      <c r="T172" s="63">
        <v>1.4152845583729345</v>
      </c>
      <c r="U172" s="63">
        <v>2.9011562676168466E-2</v>
      </c>
      <c r="V172" s="63">
        <f>U172/T172</f>
        <v>2.0498748823714486E-2</v>
      </c>
    </row>
    <row r="173" spans="2:22" x14ac:dyDescent="0.2">
      <c r="B173" s="43" t="s">
        <v>105</v>
      </c>
      <c r="D173" s="1"/>
      <c r="G173" s="61"/>
      <c r="J173" s="24"/>
      <c r="O173" s="67">
        <v>0.47908943963921613</v>
      </c>
      <c r="P173" s="62">
        <v>2.1790151765557181E-2</v>
      </c>
      <c r="Q173" s="62">
        <f>P173/O173</f>
        <v>4.5482429714932784E-2</v>
      </c>
      <c r="T173" s="63">
        <v>1.0413570096590508</v>
      </c>
      <c r="U173" s="63">
        <v>4.6612690052496672E-2</v>
      </c>
      <c r="V173" s="63">
        <f>U173/T173</f>
        <v>4.4761488730707316E-2</v>
      </c>
    </row>
    <row r="174" spans="2:22" x14ac:dyDescent="0.2">
      <c r="B174" s="43" t="s">
        <v>99</v>
      </c>
      <c r="D174" s="1"/>
      <c r="J174" s="24"/>
    </row>
    <row r="175" spans="2:22" x14ac:dyDescent="0.2">
      <c r="B175" s="43" t="s">
        <v>106</v>
      </c>
      <c r="D175" s="1"/>
      <c r="E175" s="68"/>
      <c r="J175" s="24"/>
      <c r="T175" s="24">
        <v>0.54170738707657273</v>
      </c>
      <c r="U175" s="24">
        <v>5.9430524551329758E-2</v>
      </c>
      <c r="V175" s="24">
        <f>U175/T175</f>
        <v>0.1097096439316767</v>
      </c>
    </row>
    <row r="176" spans="2:22" x14ac:dyDescent="0.2">
      <c r="B176" s="43" t="s">
        <v>107</v>
      </c>
      <c r="D176" s="1"/>
      <c r="J176" s="24"/>
    </row>
    <row r="177" spans="2:43" x14ac:dyDescent="0.2">
      <c r="B177" s="43" t="s">
        <v>101</v>
      </c>
      <c r="D177" s="1"/>
      <c r="J177" s="24"/>
    </row>
    <row r="178" spans="2:43" x14ac:dyDescent="0.2">
      <c r="D178" s="43"/>
      <c r="E178" s="1"/>
      <c r="F178" s="1"/>
      <c r="H178" s="24"/>
      <c r="I178" s="24"/>
      <c r="J178" s="24"/>
    </row>
    <row r="179" spans="2:43" customFormat="1" x14ac:dyDescent="0.2">
      <c r="B179" s="23"/>
      <c r="C179" s="23"/>
      <c r="D179" s="74"/>
      <c r="E179" s="1"/>
      <c r="F179" s="1"/>
      <c r="G179" s="24"/>
      <c r="H179" s="24"/>
      <c r="I179" s="24"/>
      <c r="J179" s="24"/>
      <c r="M179" s="23"/>
      <c r="N179" s="24"/>
      <c r="O179" s="24"/>
      <c r="P179" s="24"/>
      <c r="Q179" s="24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</row>
    <row r="180" spans="2:43" customFormat="1" x14ac:dyDescent="0.2">
      <c r="B180" s="23"/>
      <c r="C180" s="23"/>
      <c r="D180" s="52"/>
      <c r="E180" s="1"/>
      <c r="F180" s="1"/>
      <c r="G180" s="24"/>
      <c r="H180" s="24"/>
      <c r="I180" s="24"/>
      <c r="J180" s="24"/>
      <c r="M180" s="23"/>
      <c r="N180" s="24"/>
      <c r="O180" s="24"/>
      <c r="P180" s="24"/>
      <c r="Q180" s="24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</row>
    <row r="181" spans="2:43" customFormat="1" x14ac:dyDescent="0.2">
      <c r="B181" s="23"/>
      <c r="C181" s="23"/>
      <c r="D181" s="43"/>
      <c r="E181" s="1"/>
      <c r="F181" s="1"/>
      <c r="G181" s="24"/>
      <c r="H181" s="24"/>
      <c r="I181" s="24"/>
      <c r="J181" s="24"/>
      <c r="M181" s="23"/>
      <c r="N181" s="24"/>
      <c r="O181" s="24"/>
      <c r="P181" s="24"/>
      <c r="Q181" s="24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</row>
    <row r="182" spans="2:43" customFormat="1" x14ac:dyDescent="0.2">
      <c r="B182" s="23"/>
      <c r="C182" s="23"/>
      <c r="D182" s="43"/>
      <c r="E182" s="1"/>
      <c r="F182" s="1"/>
      <c r="G182" s="24"/>
      <c r="H182" s="24"/>
      <c r="I182" s="24"/>
      <c r="J182" s="24"/>
      <c r="M182" s="23"/>
      <c r="N182" s="24"/>
      <c r="O182" s="24"/>
      <c r="P182" s="24"/>
      <c r="Q182" s="24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</row>
    <row r="183" spans="2:43" customFormat="1" x14ac:dyDescent="0.2">
      <c r="B183" s="23"/>
      <c r="C183" s="23"/>
      <c r="D183" s="43"/>
      <c r="E183" s="1"/>
      <c r="F183" s="1"/>
      <c r="G183" s="24"/>
      <c r="H183" s="24"/>
      <c r="I183" s="24"/>
      <c r="J183" s="24"/>
      <c r="M183" s="23"/>
      <c r="N183" s="24"/>
      <c r="O183" s="24"/>
      <c r="P183" s="24"/>
      <c r="Q183" s="24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</row>
    <row r="184" spans="2:43" customFormat="1" x14ac:dyDescent="0.2">
      <c r="B184" s="23"/>
      <c r="C184" s="23"/>
      <c r="D184" s="43"/>
      <c r="E184" s="1"/>
      <c r="F184" s="1"/>
      <c r="G184" s="24"/>
      <c r="H184" s="24"/>
      <c r="I184" s="24"/>
      <c r="J184" s="24"/>
      <c r="M184" s="23"/>
      <c r="N184" s="24"/>
      <c r="O184" s="24"/>
      <c r="P184" s="24"/>
      <c r="Q184" s="24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</row>
    <row r="185" spans="2:43" customFormat="1" x14ac:dyDescent="0.2">
      <c r="B185" s="23"/>
      <c r="C185" s="23"/>
      <c r="D185" s="43"/>
      <c r="E185" s="1"/>
      <c r="F185" s="1"/>
      <c r="G185" s="24"/>
      <c r="H185" s="24"/>
      <c r="I185" s="24"/>
      <c r="J185" s="24"/>
      <c r="M185" s="23"/>
      <c r="N185" s="24"/>
      <c r="O185" s="24"/>
      <c r="P185" s="24"/>
      <c r="Q185" s="24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</row>
    <row r="186" spans="2:43" customFormat="1" x14ac:dyDescent="0.2">
      <c r="B186" s="23"/>
      <c r="C186" s="23"/>
      <c r="D186" s="43"/>
      <c r="E186" s="1"/>
      <c r="F186" s="1"/>
      <c r="G186" s="24"/>
      <c r="H186" s="24"/>
      <c r="I186" s="24"/>
      <c r="J186" s="24"/>
      <c r="M186" s="23"/>
      <c r="N186" s="24"/>
      <c r="O186" s="24"/>
      <c r="P186" s="24"/>
      <c r="Q186" s="24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</row>
    <row r="187" spans="2:43" customFormat="1" x14ac:dyDescent="0.2">
      <c r="B187" s="23"/>
      <c r="C187" s="23"/>
      <c r="D187" s="43"/>
      <c r="E187" s="1"/>
      <c r="F187" s="1"/>
      <c r="G187" s="24"/>
      <c r="H187" s="24"/>
      <c r="I187" s="24"/>
      <c r="J187" s="24"/>
      <c r="M187" s="23"/>
      <c r="N187" s="24"/>
      <c r="O187" s="24"/>
      <c r="P187" s="24"/>
      <c r="Q187" s="24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</row>
    <row r="188" spans="2:43" customFormat="1" x14ac:dyDescent="0.2">
      <c r="B188" s="23"/>
      <c r="C188" s="23"/>
      <c r="D188" s="43"/>
      <c r="E188" s="1"/>
      <c r="F188" s="1"/>
      <c r="G188" s="24"/>
      <c r="H188" s="24"/>
      <c r="I188" s="24"/>
      <c r="J188" s="24"/>
      <c r="M188" s="23"/>
      <c r="N188" s="24"/>
      <c r="O188" s="24"/>
      <c r="P188" s="24"/>
      <c r="Q188" s="24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</row>
    <row r="189" spans="2:43" customFormat="1" x14ac:dyDescent="0.2">
      <c r="B189" s="23"/>
      <c r="C189" s="23"/>
      <c r="D189" s="43"/>
      <c r="E189" s="1"/>
      <c r="F189" s="1"/>
      <c r="G189" s="24"/>
      <c r="H189" s="24"/>
      <c r="I189" s="24"/>
      <c r="J189" s="24"/>
      <c r="M189" s="23"/>
      <c r="N189" s="24"/>
      <c r="O189" s="24"/>
      <c r="P189" s="24"/>
      <c r="Q189" s="24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</row>
    <row r="190" spans="2:43" customFormat="1" x14ac:dyDescent="0.2">
      <c r="B190" s="23"/>
      <c r="C190" s="23"/>
      <c r="D190" s="43"/>
      <c r="E190" s="1"/>
      <c r="F190" s="1"/>
      <c r="G190" s="24"/>
      <c r="H190" s="24"/>
      <c r="I190" s="24"/>
      <c r="J190" s="24"/>
      <c r="M190" s="23"/>
      <c r="N190" s="24"/>
      <c r="O190" s="24"/>
      <c r="P190" s="24"/>
      <c r="Q190" s="24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</row>
    <row r="191" spans="2:43" customFormat="1" x14ac:dyDescent="0.2">
      <c r="B191" s="23"/>
      <c r="C191" s="23"/>
      <c r="D191" s="43"/>
      <c r="E191" s="1"/>
      <c r="F191" s="1"/>
      <c r="G191" s="24"/>
      <c r="H191" s="24"/>
      <c r="I191" s="24"/>
      <c r="J191" s="24"/>
      <c r="M191" s="23"/>
      <c r="N191" s="24"/>
      <c r="O191" s="24"/>
      <c r="P191" s="24"/>
      <c r="Q191" s="24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</row>
    <row r="192" spans="2:43" customFormat="1" x14ac:dyDescent="0.2">
      <c r="B192" s="23"/>
      <c r="C192" s="23"/>
      <c r="D192" s="43"/>
      <c r="E192" s="1"/>
      <c r="F192" s="1"/>
      <c r="G192" s="24"/>
      <c r="H192" s="24"/>
      <c r="I192" s="24"/>
      <c r="J192" s="24"/>
      <c r="M192" s="23"/>
      <c r="N192" s="24"/>
      <c r="O192" s="24"/>
      <c r="P192" s="24"/>
      <c r="Q192" s="24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</row>
    <row r="193" spans="2:43" customFormat="1" x14ac:dyDescent="0.2">
      <c r="B193" s="23"/>
      <c r="C193" s="23"/>
      <c r="D193" s="43"/>
      <c r="E193" s="1"/>
      <c r="F193" s="1"/>
      <c r="G193" s="24"/>
      <c r="H193" s="24"/>
      <c r="I193" s="24"/>
      <c r="J193" s="24"/>
      <c r="M193" s="23"/>
      <c r="N193" s="24"/>
      <c r="O193" s="24"/>
      <c r="P193" s="24"/>
      <c r="Q193" s="24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</row>
    <row r="194" spans="2:43" customFormat="1" x14ac:dyDescent="0.2">
      <c r="B194" s="23"/>
      <c r="C194" s="23"/>
      <c r="D194" s="43"/>
      <c r="E194" s="1"/>
      <c r="F194" s="1"/>
      <c r="G194" s="24"/>
      <c r="H194" s="24"/>
      <c r="I194" s="24"/>
      <c r="J194" s="24"/>
      <c r="M194" s="23"/>
      <c r="N194" s="24"/>
      <c r="O194" s="24"/>
      <c r="P194" s="24"/>
      <c r="Q194" s="24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</row>
    <row r="195" spans="2:43" customFormat="1" x14ac:dyDescent="0.2">
      <c r="B195" s="23"/>
      <c r="C195" s="23"/>
      <c r="D195" s="43"/>
      <c r="E195" s="1"/>
      <c r="F195" s="1"/>
      <c r="G195" s="24"/>
      <c r="H195" s="24"/>
      <c r="I195" s="24"/>
      <c r="J195" s="24"/>
      <c r="M195" s="23"/>
      <c r="N195" s="24"/>
      <c r="O195" s="24"/>
      <c r="P195" s="24"/>
      <c r="Q195" s="24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</row>
    <row r="196" spans="2:43" customFormat="1" x14ac:dyDescent="0.2">
      <c r="B196" s="23"/>
      <c r="C196" s="23"/>
      <c r="D196" s="43"/>
      <c r="E196" s="1"/>
      <c r="F196" s="1"/>
      <c r="G196" s="24"/>
      <c r="H196" s="24"/>
      <c r="I196" s="24"/>
      <c r="J196" s="24"/>
      <c r="M196" s="23"/>
      <c r="N196" s="24"/>
      <c r="O196" s="24"/>
      <c r="P196" s="24"/>
      <c r="Q196" s="24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</row>
    <row r="197" spans="2:43" customFormat="1" x14ac:dyDescent="0.2">
      <c r="B197" s="23"/>
      <c r="C197" s="23"/>
      <c r="D197" s="43"/>
      <c r="E197" s="1"/>
      <c r="F197" s="1"/>
      <c r="G197" s="24"/>
      <c r="H197" s="24"/>
      <c r="I197" s="24"/>
      <c r="J197" s="24"/>
      <c r="M197" s="23"/>
      <c r="N197" s="24"/>
      <c r="O197" s="24"/>
      <c r="P197" s="24"/>
      <c r="Q197" s="24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</row>
    <row r="198" spans="2:43" customFormat="1" x14ac:dyDescent="0.2">
      <c r="B198" s="23"/>
      <c r="C198" s="23"/>
      <c r="D198" s="43"/>
      <c r="E198" s="1"/>
      <c r="F198" s="1"/>
      <c r="G198" s="24"/>
      <c r="H198" s="24"/>
      <c r="I198" s="24"/>
      <c r="J198" s="24"/>
      <c r="M198" s="23"/>
      <c r="N198" s="24"/>
      <c r="O198" s="24"/>
      <c r="P198" s="24"/>
      <c r="Q198" s="24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</row>
    <row r="199" spans="2:43" customFormat="1" x14ac:dyDescent="0.2">
      <c r="B199" s="23"/>
      <c r="C199" s="23"/>
      <c r="D199" s="43"/>
      <c r="E199" s="1"/>
      <c r="F199" s="1"/>
      <c r="G199" s="24"/>
      <c r="H199" s="24"/>
      <c r="I199" s="24"/>
      <c r="J199" s="24"/>
      <c r="M199" s="23"/>
      <c r="N199" s="24"/>
      <c r="O199" s="24"/>
      <c r="P199" s="24"/>
      <c r="Q199" s="24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</row>
    <row r="200" spans="2:43" customFormat="1" x14ac:dyDescent="0.2">
      <c r="B200" s="23"/>
      <c r="C200" s="23"/>
      <c r="D200" s="43"/>
      <c r="E200" s="1"/>
      <c r="F200" s="1"/>
      <c r="G200" s="24"/>
      <c r="H200" s="24"/>
      <c r="I200" s="24"/>
      <c r="J200" s="24"/>
      <c r="M200" s="23"/>
      <c r="N200" s="24"/>
      <c r="O200" s="24"/>
      <c r="P200" s="24"/>
      <c r="Q200" s="24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</row>
    <row r="201" spans="2:43" customFormat="1" x14ac:dyDescent="0.2">
      <c r="B201" s="23"/>
      <c r="C201" s="23"/>
      <c r="D201" s="43"/>
      <c r="E201" s="1"/>
      <c r="F201" s="1"/>
      <c r="G201" s="24"/>
      <c r="H201" s="24"/>
      <c r="I201" s="24"/>
      <c r="J201" s="24"/>
      <c r="M201" s="23"/>
      <c r="N201" s="24"/>
      <c r="O201" s="24"/>
      <c r="P201" s="24"/>
      <c r="Q201" s="24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</row>
    <row r="202" spans="2:43" customFormat="1" x14ac:dyDescent="0.2">
      <c r="B202" s="23"/>
      <c r="C202" s="23"/>
      <c r="D202" s="43"/>
      <c r="E202" s="1"/>
      <c r="F202" s="1"/>
      <c r="G202" s="24"/>
      <c r="H202" s="24"/>
      <c r="I202" s="24"/>
      <c r="J202" s="24"/>
      <c r="M202" s="23"/>
      <c r="N202" s="24"/>
      <c r="O202" s="24"/>
      <c r="P202" s="24"/>
      <c r="Q202" s="24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</row>
    <row r="203" spans="2:43" customFormat="1" x14ac:dyDescent="0.2">
      <c r="B203" s="23"/>
      <c r="C203" s="23"/>
      <c r="D203" s="43"/>
      <c r="E203" s="1"/>
      <c r="F203" s="1"/>
      <c r="G203" s="24"/>
      <c r="H203" s="24"/>
      <c r="I203" s="24"/>
      <c r="J203" s="24"/>
      <c r="M203" s="23"/>
      <c r="N203" s="24"/>
      <c r="O203" s="24"/>
      <c r="P203" s="24"/>
      <c r="Q203" s="24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</row>
    <row r="204" spans="2:43" customFormat="1" x14ac:dyDescent="0.2">
      <c r="B204" s="23"/>
      <c r="C204" s="23"/>
      <c r="D204" s="43"/>
      <c r="E204" s="1"/>
      <c r="F204" s="1"/>
      <c r="G204" s="24"/>
      <c r="H204" s="24"/>
      <c r="I204" s="24"/>
      <c r="J204" s="24"/>
      <c r="M204" s="23"/>
      <c r="N204" s="24"/>
      <c r="O204" s="24"/>
      <c r="P204" s="24"/>
      <c r="Q204" s="24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</row>
    <row r="205" spans="2:43" customFormat="1" x14ac:dyDescent="0.2">
      <c r="B205" s="23"/>
      <c r="C205" s="23"/>
      <c r="D205" s="43"/>
      <c r="E205" s="1"/>
      <c r="F205" s="1"/>
      <c r="G205" s="24"/>
      <c r="M205" s="23"/>
      <c r="N205" s="24"/>
      <c r="O205" s="24"/>
      <c r="P205" s="24"/>
      <c r="Q205" s="24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</row>
    <row r="206" spans="2:43" customFormat="1" x14ac:dyDescent="0.2">
      <c r="B206" s="23"/>
      <c r="C206" s="23"/>
      <c r="D206" s="43"/>
      <c r="E206" s="1"/>
      <c r="F206" s="1"/>
      <c r="G206" s="24"/>
      <c r="M206" s="23"/>
      <c r="N206" s="24"/>
      <c r="O206" s="24"/>
      <c r="P206" s="24"/>
      <c r="Q206" s="24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</row>
    <row r="207" spans="2:43" customFormat="1" x14ac:dyDescent="0.2">
      <c r="B207" s="23"/>
      <c r="C207" s="23"/>
      <c r="D207" s="74"/>
      <c r="E207" s="1"/>
      <c r="F207" s="1"/>
      <c r="G207" s="24"/>
      <c r="M207" s="23"/>
      <c r="N207" s="24"/>
      <c r="O207" s="24"/>
      <c r="P207" s="24"/>
      <c r="Q207" s="24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</row>
    <row r="208" spans="2:43" customFormat="1" x14ac:dyDescent="0.2">
      <c r="B208" s="23"/>
      <c r="C208" s="23"/>
      <c r="D208" s="8"/>
      <c r="E208" s="1"/>
      <c r="F208" s="1"/>
      <c r="G208" s="24"/>
      <c r="M208" s="23"/>
      <c r="N208" s="24"/>
      <c r="O208" s="24"/>
      <c r="P208" s="24"/>
      <c r="Q208" s="24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</row>
    <row r="209" spans="2:43" customFormat="1" x14ac:dyDescent="0.2">
      <c r="B209" s="23"/>
      <c r="C209" s="23"/>
      <c r="D209" s="8"/>
      <c r="E209" s="1"/>
      <c r="F209" s="1"/>
      <c r="G209" s="24"/>
      <c r="M209" s="23"/>
      <c r="N209" s="24"/>
      <c r="O209" s="24"/>
      <c r="P209" s="24"/>
      <c r="Q209" s="24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</row>
    <row r="210" spans="2:43" customFormat="1" x14ac:dyDescent="0.2">
      <c r="B210" s="23"/>
      <c r="C210" s="23"/>
      <c r="D210" s="8"/>
      <c r="E210" s="1"/>
      <c r="F210" s="1"/>
      <c r="G210" s="24"/>
      <c r="M210" s="23"/>
      <c r="N210" s="24"/>
      <c r="O210" s="24"/>
      <c r="P210" s="24"/>
      <c r="Q210" s="24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</row>
    <row r="211" spans="2:43" s="24" customFormat="1" x14ac:dyDescent="0.2">
      <c r="B211" s="23"/>
      <c r="C211" s="23"/>
      <c r="D211" s="8"/>
      <c r="E211" s="1"/>
      <c r="F211" s="1"/>
      <c r="H211"/>
      <c r="I211"/>
      <c r="J211"/>
      <c r="K211"/>
      <c r="L211"/>
      <c r="M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</row>
    <row r="212" spans="2:43" s="24" customFormat="1" x14ac:dyDescent="0.2">
      <c r="B212" s="23"/>
      <c r="C212" s="23"/>
      <c r="D212" s="8"/>
      <c r="E212" s="1"/>
      <c r="F212" s="1"/>
      <c r="H212"/>
      <c r="I212"/>
      <c r="J212"/>
      <c r="K212"/>
      <c r="L212"/>
      <c r="M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</row>
    <row r="213" spans="2:43" s="24" customFormat="1" x14ac:dyDescent="0.2">
      <c r="B213" s="23"/>
      <c r="C213" s="23"/>
      <c r="D213" s="8"/>
      <c r="E213" s="1"/>
      <c r="F213" s="1"/>
      <c r="H213"/>
      <c r="I213"/>
      <c r="J213"/>
      <c r="K213"/>
      <c r="L213"/>
      <c r="M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</row>
    <row r="214" spans="2:43" s="24" customFormat="1" x14ac:dyDescent="0.2">
      <c r="B214" s="23"/>
      <c r="C214" s="23"/>
      <c r="D214" s="8"/>
      <c r="E214" s="1"/>
      <c r="F214" s="1"/>
      <c r="H214"/>
      <c r="I214"/>
      <c r="J214"/>
      <c r="K214"/>
      <c r="L214"/>
      <c r="M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</row>
    <row r="215" spans="2:43" s="24" customFormat="1" x14ac:dyDescent="0.2">
      <c r="B215" s="23"/>
      <c r="C215" s="23"/>
      <c r="D215" s="8"/>
      <c r="E215" s="1"/>
      <c r="F215" s="1"/>
      <c r="H215"/>
      <c r="I215"/>
      <c r="J215"/>
      <c r="K215"/>
      <c r="L215"/>
      <c r="M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</row>
    <row r="216" spans="2:43" s="24" customFormat="1" x14ac:dyDescent="0.2">
      <c r="B216" s="23"/>
      <c r="C216" s="23"/>
      <c r="D216" s="8"/>
      <c r="E216" s="1"/>
      <c r="F216" s="1"/>
      <c r="H216"/>
      <c r="I216"/>
      <c r="J216"/>
      <c r="K216"/>
      <c r="L216"/>
      <c r="M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</row>
    <row r="217" spans="2:43" s="24" customFormat="1" x14ac:dyDescent="0.2">
      <c r="B217" s="23"/>
      <c r="C217" s="23"/>
      <c r="D217" s="8"/>
      <c r="E217" s="1"/>
      <c r="F217" s="1"/>
      <c r="H217"/>
      <c r="I217"/>
      <c r="J217"/>
      <c r="K217"/>
      <c r="L217"/>
      <c r="M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</row>
    <row r="218" spans="2:43" s="24" customFormat="1" x14ac:dyDescent="0.2">
      <c r="B218" s="23"/>
      <c r="C218" s="23"/>
      <c r="D218" s="8"/>
      <c r="E218" s="1"/>
      <c r="F218" s="1"/>
      <c r="H218"/>
      <c r="I218"/>
      <c r="J218"/>
      <c r="K218"/>
      <c r="L218"/>
      <c r="M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</row>
    <row r="219" spans="2:43" s="24" customFormat="1" x14ac:dyDescent="0.2">
      <c r="B219" s="23"/>
      <c r="C219" s="23"/>
      <c r="D219" s="8"/>
      <c r="E219" s="1"/>
      <c r="F219" s="1"/>
      <c r="H219"/>
      <c r="I219"/>
      <c r="J219"/>
      <c r="K219"/>
      <c r="L219"/>
      <c r="M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</row>
    <row r="220" spans="2:43" s="24" customFormat="1" x14ac:dyDescent="0.2">
      <c r="B220" s="23"/>
      <c r="C220" s="23"/>
      <c r="D220" s="8"/>
      <c r="E220" s="1"/>
      <c r="F220" s="1"/>
      <c r="H220"/>
      <c r="I220"/>
      <c r="J220"/>
      <c r="K220"/>
      <c r="L220"/>
      <c r="M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</row>
    <row r="221" spans="2:43" s="24" customFormat="1" x14ac:dyDescent="0.2">
      <c r="B221" s="23"/>
      <c r="C221" s="23"/>
      <c r="D221" s="8"/>
      <c r="E221" s="1"/>
      <c r="F221" s="1"/>
      <c r="H221"/>
      <c r="I221"/>
      <c r="J221"/>
      <c r="K221"/>
      <c r="L221"/>
      <c r="M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</row>
    <row r="222" spans="2:43" s="24" customFormat="1" x14ac:dyDescent="0.2">
      <c r="B222" s="23"/>
      <c r="C222" s="23"/>
      <c r="D222" s="8"/>
      <c r="E222" s="1"/>
      <c r="F222" s="1"/>
      <c r="H222"/>
      <c r="I222"/>
      <c r="J222"/>
      <c r="K222"/>
      <c r="L222"/>
      <c r="M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</row>
    <row r="223" spans="2:43" s="24" customFormat="1" x14ac:dyDescent="0.2">
      <c r="B223" s="23"/>
      <c r="C223" s="23"/>
      <c r="D223" s="8"/>
      <c r="E223" s="1"/>
      <c r="F223" s="1"/>
      <c r="H223"/>
      <c r="I223"/>
      <c r="J223"/>
      <c r="K223"/>
      <c r="L223"/>
      <c r="M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</row>
    <row r="224" spans="2:43" s="24" customFormat="1" x14ac:dyDescent="0.2">
      <c r="B224" s="23"/>
      <c r="C224" s="23"/>
      <c r="D224" s="8"/>
      <c r="E224" s="1"/>
      <c r="F224" s="1"/>
      <c r="H224"/>
      <c r="I224"/>
      <c r="J224"/>
      <c r="K224"/>
      <c r="L224"/>
      <c r="M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</row>
    <row r="225" spans="2:43" s="24" customFormat="1" x14ac:dyDescent="0.2">
      <c r="B225" s="23"/>
      <c r="C225" s="23"/>
      <c r="D225" s="8"/>
      <c r="E225" s="1"/>
      <c r="F225" s="1"/>
      <c r="H225"/>
      <c r="I225"/>
      <c r="J225"/>
      <c r="K225"/>
      <c r="L225"/>
      <c r="M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</row>
    <row r="226" spans="2:43" s="24" customFormat="1" x14ac:dyDescent="0.2">
      <c r="B226" s="23"/>
      <c r="C226" s="23"/>
      <c r="D226" s="8"/>
      <c r="E226" s="1"/>
      <c r="F226" s="1"/>
      <c r="H226"/>
      <c r="I226"/>
      <c r="J226"/>
      <c r="K226"/>
      <c r="L226"/>
      <c r="M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</row>
    <row r="227" spans="2:43" s="24" customFormat="1" x14ac:dyDescent="0.2">
      <c r="B227" s="23"/>
      <c r="C227" s="23"/>
      <c r="D227" s="8"/>
      <c r="E227" s="1"/>
      <c r="F227" s="1"/>
      <c r="H227"/>
      <c r="I227"/>
      <c r="J227"/>
      <c r="K227"/>
      <c r="L227"/>
      <c r="M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</row>
    <row r="228" spans="2:43" s="24" customFormat="1" x14ac:dyDescent="0.2">
      <c r="B228" s="23"/>
      <c r="C228" s="23"/>
      <c r="D228" s="8"/>
      <c r="E228" s="1"/>
      <c r="F228" s="1"/>
      <c r="H228"/>
      <c r="I228"/>
      <c r="J228"/>
      <c r="K228"/>
      <c r="L228"/>
      <c r="M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</row>
    <row r="229" spans="2:43" s="24" customFormat="1" x14ac:dyDescent="0.2">
      <c r="B229" s="23"/>
      <c r="C229" s="23"/>
      <c r="D229" s="8"/>
      <c r="E229" s="1"/>
      <c r="F229" s="1"/>
      <c r="H229"/>
      <c r="I229"/>
      <c r="J229"/>
      <c r="K229"/>
      <c r="L229"/>
      <c r="M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</row>
    <row r="230" spans="2:43" s="24" customFormat="1" x14ac:dyDescent="0.2">
      <c r="B230" s="23"/>
      <c r="C230" s="23"/>
      <c r="D230" s="8"/>
      <c r="E230" s="1"/>
      <c r="H230"/>
      <c r="I230"/>
      <c r="J230"/>
      <c r="K230"/>
      <c r="L230"/>
      <c r="M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</row>
    <row r="231" spans="2:43" s="24" customFormat="1" x14ac:dyDescent="0.2">
      <c r="B231" s="23"/>
      <c r="C231" s="23"/>
      <c r="D231" s="8"/>
      <c r="E231" s="1"/>
      <c r="F231" s="1"/>
      <c r="H231"/>
      <c r="I231"/>
      <c r="J231"/>
      <c r="K231"/>
      <c r="L231"/>
      <c r="M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</row>
    <row r="232" spans="2:43" s="24" customFormat="1" x14ac:dyDescent="0.2">
      <c r="B232" s="23"/>
      <c r="C232" s="23"/>
      <c r="D232" s="8"/>
      <c r="E232" s="1"/>
      <c r="F232" s="1"/>
      <c r="H232"/>
      <c r="I232"/>
      <c r="J232"/>
      <c r="K232"/>
      <c r="L232"/>
      <c r="M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</row>
    <row r="233" spans="2:43" s="24" customFormat="1" x14ac:dyDescent="0.2">
      <c r="B233" s="23"/>
      <c r="C233" s="23"/>
      <c r="D233" s="8"/>
      <c r="E233" s="1"/>
      <c r="F233" s="3"/>
      <c r="H233"/>
      <c r="I233"/>
      <c r="J233"/>
      <c r="K233"/>
      <c r="L233"/>
      <c r="M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</row>
    <row r="234" spans="2:43" s="24" customFormat="1" x14ac:dyDescent="0.2">
      <c r="B234" s="23"/>
      <c r="C234" s="23"/>
      <c r="D234" s="43"/>
      <c r="E234" s="1"/>
      <c r="F234" s="1"/>
      <c r="H234"/>
      <c r="I234"/>
      <c r="J234"/>
      <c r="K234"/>
      <c r="L234"/>
      <c r="M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</row>
    <row r="235" spans="2:43" s="24" customFormat="1" x14ac:dyDescent="0.2">
      <c r="B235" s="23"/>
      <c r="C235" s="23"/>
      <c r="D235" s="74"/>
      <c r="E235" s="1"/>
      <c r="F235" s="1"/>
      <c r="H235"/>
      <c r="I235"/>
      <c r="J235"/>
      <c r="K235"/>
      <c r="L235"/>
      <c r="M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</row>
    <row r="236" spans="2:43" s="24" customFormat="1" x14ac:dyDescent="0.2">
      <c r="B236" s="23"/>
      <c r="C236" s="23"/>
      <c r="D236" s="8"/>
      <c r="E236" s="1"/>
      <c r="F236" s="1"/>
      <c r="H236"/>
      <c r="I236"/>
      <c r="J236"/>
      <c r="K236"/>
      <c r="L236"/>
      <c r="M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</row>
    <row r="237" spans="2:43" s="24" customFormat="1" x14ac:dyDescent="0.2">
      <c r="B237" s="23"/>
      <c r="C237" s="23"/>
      <c r="D237" s="8"/>
      <c r="E237" s="1"/>
      <c r="F237" s="1"/>
      <c r="H237"/>
      <c r="I237"/>
      <c r="J237"/>
      <c r="K237"/>
      <c r="L237"/>
      <c r="M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</row>
    <row r="238" spans="2:43" s="24" customFormat="1" x14ac:dyDescent="0.2">
      <c r="B238" s="23"/>
      <c r="C238" s="23"/>
      <c r="D238" s="8"/>
      <c r="E238" s="1"/>
      <c r="F238" s="1"/>
      <c r="H238"/>
      <c r="I238"/>
      <c r="J238"/>
      <c r="K238"/>
      <c r="L238"/>
      <c r="M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</row>
    <row r="239" spans="2:43" s="24" customFormat="1" x14ac:dyDescent="0.2">
      <c r="B239" s="23"/>
      <c r="C239" s="23"/>
      <c r="D239" s="8"/>
      <c r="E239" s="1"/>
      <c r="F239" s="1"/>
      <c r="H239"/>
      <c r="I239"/>
      <c r="J239"/>
      <c r="K239"/>
      <c r="L239"/>
      <c r="M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</row>
    <row r="240" spans="2:43" s="24" customFormat="1" x14ac:dyDescent="0.2">
      <c r="B240" s="23"/>
      <c r="C240" s="23"/>
      <c r="D240" s="8"/>
      <c r="E240" s="1"/>
      <c r="F240" s="1"/>
      <c r="H240"/>
      <c r="I240"/>
      <c r="J240"/>
      <c r="K240"/>
      <c r="L240"/>
      <c r="M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</row>
    <row r="241" spans="2:43" s="24" customFormat="1" x14ac:dyDescent="0.2">
      <c r="B241" s="23"/>
      <c r="C241" s="23"/>
      <c r="D241" s="8"/>
      <c r="E241" s="1"/>
      <c r="F241" s="1"/>
      <c r="H241"/>
      <c r="I241"/>
      <c r="J241"/>
      <c r="K241"/>
      <c r="L241"/>
      <c r="M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</row>
    <row r="242" spans="2:43" s="24" customFormat="1" x14ac:dyDescent="0.2">
      <c r="B242" s="23"/>
      <c r="C242" s="23"/>
      <c r="D242" s="8"/>
      <c r="E242" s="1"/>
      <c r="F242" s="1"/>
      <c r="H242"/>
      <c r="I242"/>
      <c r="J242"/>
      <c r="K242"/>
      <c r="L242"/>
      <c r="M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</row>
    <row r="243" spans="2:43" s="24" customFormat="1" x14ac:dyDescent="0.2">
      <c r="B243" s="23"/>
      <c r="C243" s="23"/>
      <c r="D243" s="8"/>
      <c r="E243" s="1"/>
      <c r="F243" s="1"/>
      <c r="H243"/>
      <c r="I243"/>
      <c r="J243"/>
      <c r="K243"/>
      <c r="L243"/>
      <c r="M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</row>
    <row r="244" spans="2:43" s="24" customFormat="1" x14ac:dyDescent="0.2">
      <c r="B244" s="23"/>
      <c r="C244" s="23"/>
      <c r="D244" s="8"/>
      <c r="E244" s="1"/>
      <c r="F244" s="1"/>
      <c r="H244"/>
      <c r="I244"/>
      <c r="J244"/>
      <c r="K244"/>
      <c r="L244"/>
      <c r="M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</row>
    <row r="245" spans="2:43" s="24" customFormat="1" x14ac:dyDescent="0.2">
      <c r="B245" s="23"/>
      <c r="C245" s="23"/>
      <c r="D245" s="8"/>
      <c r="E245" s="1"/>
      <c r="F245" s="1"/>
      <c r="H245"/>
      <c r="I245"/>
      <c r="J245"/>
      <c r="K245"/>
      <c r="L245"/>
      <c r="M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</row>
    <row r="246" spans="2:43" s="24" customFormat="1" x14ac:dyDescent="0.2">
      <c r="B246" s="23"/>
      <c r="C246" s="23"/>
      <c r="D246" s="8"/>
      <c r="E246" s="1"/>
      <c r="F246" s="1"/>
      <c r="H246"/>
      <c r="I246"/>
      <c r="J246"/>
      <c r="K246"/>
      <c r="L246"/>
      <c r="M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</row>
    <row r="247" spans="2:43" s="24" customFormat="1" x14ac:dyDescent="0.2">
      <c r="B247" s="23"/>
      <c r="C247" s="23"/>
      <c r="D247" s="8"/>
      <c r="E247" s="1"/>
      <c r="F247" s="1"/>
      <c r="H247"/>
      <c r="I247"/>
      <c r="J247"/>
      <c r="K247"/>
      <c r="L247"/>
      <c r="M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</row>
    <row r="248" spans="2:43" s="24" customFormat="1" x14ac:dyDescent="0.2">
      <c r="B248" s="23"/>
      <c r="C248" s="23"/>
      <c r="D248" s="8"/>
      <c r="E248" s="1"/>
      <c r="F248" s="1"/>
      <c r="H248"/>
      <c r="I248"/>
      <c r="J248"/>
      <c r="K248"/>
      <c r="L248"/>
      <c r="M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</row>
    <row r="249" spans="2:43" s="24" customFormat="1" x14ac:dyDescent="0.2">
      <c r="B249" s="23"/>
      <c r="C249" s="23"/>
      <c r="D249" s="8"/>
      <c r="E249" s="1"/>
      <c r="F249" s="1"/>
      <c r="H249"/>
      <c r="I249"/>
      <c r="J249"/>
      <c r="K249"/>
      <c r="L249"/>
      <c r="M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</row>
    <row r="250" spans="2:43" s="24" customFormat="1" x14ac:dyDescent="0.2">
      <c r="B250" s="23"/>
      <c r="C250" s="23"/>
      <c r="D250" s="8"/>
      <c r="E250" s="1"/>
      <c r="F250" s="1"/>
      <c r="H250"/>
      <c r="I250"/>
      <c r="J250"/>
      <c r="K250"/>
      <c r="L250"/>
      <c r="M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</row>
    <row r="251" spans="2:43" s="24" customFormat="1" x14ac:dyDescent="0.2">
      <c r="B251" s="23"/>
      <c r="C251" s="23"/>
      <c r="D251" s="8"/>
      <c r="E251" s="1"/>
      <c r="F251" s="1"/>
      <c r="H251"/>
      <c r="I251"/>
      <c r="J251"/>
      <c r="K251"/>
      <c r="L251"/>
      <c r="M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</row>
    <row r="252" spans="2:43" s="24" customFormat="1" x14ac:dyDescent="0.2">
      <c r="B252" s="23"/>
      <c r="C252" s="23"/>
      <c r="D252" s="8"/>
      <c r="E252" s="1"/>
      <c r="F252" s="1"/>
      <c r="H252"/>
      <c r="I252"/>
      <c r="J252"/>
      <c r="K252"/>
      <c r="L252"/>
      <c r="M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</row>
    <row r="253" spans="2:43" s="24" customFormat="1" x14ac:dyDescent="0.2">
      <c r="B253" s="23"/>
      <c r="C253" s="23"/>
      <c r="D253" s="8"/>
      <c r="E253" s="1"/>
      <c r="F253" s="1"/>
      <c r="H253"/>
      <c r="I253"/>
      <c r="J253"/>
      <c r="K253"/>
      <c r="L253"/>
      <c r="M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</row>
    <row r="254" spans="2:43" s="24" customFormat="1" x14ac:dyDescent="0.2">
      <c r="B254" s="23"/>
      <c r="C254" s="23"/>
      <c r="D254" s="8"/>
      <c r="E254" s="1"/>
      <c r="F254" s="1"/>
      <c r="H254"/>
      <c r="I254"/>
      <c r="J254"/>
      <c r="K254"/>
      <c r="L254"/>
      <c r="M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</row>
    <row r="255" spans="2:43" s="24" customFormat="1" x14ac:dyDescent="0.2">
      <c r="B255" s="23"/>
      <c r="C255" s="23"/>
      <c r="D255" s="8"/>
      <c r="E255" s="1"/>
      <c r="F255" s="1"/>
      <c r="H255"/>
      <c r="I255"/>
      <c r="J255"/>
      <c r="K255"/>
      <c r="L255"/>
      <c r="M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</row>
    <row r="256" spans="2:43" s="24" customFormat="1" x14ac:dyDescent="0.2">
      <c r="B256" s="23"/>
      <c r="C256" s="23"/>
      <c r="D256" s="8"/>
      <c r="E256" s="1"/>
      <c r="F256" s="1"/>
      <c r="H256"/>
      <c r="I256"/>
      <c r="J256"/>
      <c r="K256"/>
      <c r="L256"/>
      <c r="M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</row>
    <row r="257" spans="2:43" s="24" customFormat="1" x14ac:dyDescent="0.2">
      <c r="B257" s="23"/>
      <c r="C257" s="23"/>
      <c r="D257" s="8"/>
      <c r="E257" s="1"/>
      <c r="F257" s="1"/>
      <c r="H257"/>
      <c r="I257"/>
      <c r="J257"/>
      <c r="K257"/>
      <c r="L257"/>
      <c r="M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</row>
    <row r="258" spans="2:43" s="24" customFormat="1" x14ac:dyDescent="0.2">
      <c r="B258" s="23"/>
      <c r="C258" s="23"/>
      <c r="D258" s="8"/>
      <c r="E258" s="1"/>
      <c r="F258" s="1"/>
      <c r="H258"/>
      <c r="I258"/>
      <c r="J258"/>
      <c r="K258"/>
      <c r="L258"/>
      <c r="M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</row>
    <row r="259" spans="2:43" s="24" customFormat="1" x14ac:dyDescent="0.2">
      <c r="B259" s="23"/>
      <c r="C259" s="23"/>
      <c r="D259" s="8"/>
      <c r="E259" s="1"/>
      <c r="F259" s="1"/>
      <c r="H259"/>
      <c r="I259"/>
      <c r="J259"/>
      <c r="K259"/>
      <c r="L259"/>
      <c r="M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</row>
    <row r="260" spans="2:43" s="24" customFormat="1" x14ac:dyDescent="0.2">
      <c r="B260" s="23"/>
      <c r="C260" s="23"/>
      <c r="D260" s="8"/>
      <c r="E260" s="1"/>
      <c r="F260" s="1"/>
      <c r="H260"/>
      <c r="I260"/>
      <c r="J260"/>
      <c r="K260"/>
      <c r="L260"/>
      <c r="M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</row>
    <row r="261" spans="2:43" s="24" customFormat="1" x14ac:dyDescent="0.2">
      <c r="B261" s="23"/>
      <c r="C261" s="23"/>
      <c r="D261" s="8"/>
      <c r="E261" s="1"/>
      <c r="H261"/>
      <c r="I261"/>
      <c r="J261"/>
      <c r="K261"/>
      <c r="L261"/>
      <c r="M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</row>
  </sheetData>
  <mergeCells count="27">
    <mergeCell ref="AL2:AM2"/>
    <mergeCell ref="AL30:AM30"/>
    <mergeCell ref="W60:X60"/>
    <mergeCell ref="B2:AA2"/>
    <mergeCell ref="B30:AA30"/>
    <mergeCell ref="B59:AA59"/>
    <mergeCell ref="AL59:AM59"/>
    <mergeCell ref="C152:D152"/>
    <mergeCell ref="H152:I152"/>
    <mergeCell ref="M152:N152"/>
    <mergeCell ref="R152:S152"/>
    <mergeCell ref="C60:D60"/>
    <mergeCell ref="H60:I60"/>
    <mergeCell ref="M60:N60"/>
    <mergeCell ref="R60:S60"/>
    <mergeCell ref="W96:X96"/>
    <mergeCell ref="H122:I122"/>
    <mergeCell ref="C3:D3"/>
    <mergeCell ref="H3:I3"/>
    <mergeCell ref="M3:N3"/>
    <mergeCell ref="R3:S3"/>
    <mergeCell ref="W3:X3"/>
    <mergeCell ref="C31:D31"/>
    <mergeCell ref="H31:I31"/>
    <mergeCell ref="M31:N31"/>
    <mergeCell ref="R31:S31"/>
    <mergeCell ref="W31:X31"/>
  </mergeCell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42"/>
  <sheetViews>
    <sheetView zoomScale="75" zoomScaleNormal="110" workbookViewId="0">
      <selection activeCell="K91" sqref="K91"/>
    </sheetView>
  </sheetViews>
  <sheetFormatPr baseColWidth="10" defaultRowHeight="16" x14ac:dyDescent="0.2"/>
  <cols>
    <col min="1" max="1" width="2.6640625" style="50" customWidth="1"/>
    <col min="2" max="2" width="40.1640625" style="50" customWidth="1"/>
    <col min="3" max="3" width="19" style="1" customWidth="1"/>
    <col min="4" max="4" width="13.5" style="1" customWidth="1"/>
    <col min="5" max="5" width="13.33203125" style="1" customWidth="1"/>
    <col min="6" max="6" width="12.83203125" style="1" customWidth="1"/>
    <col min="7" max="7" width="13.1640625" style="1" customWidth="1"/>
    <col min="8" max="8" width="5.1640625" style="2" customWidth="1"/>
    <col min="9" max="9" width="18.5" style="50" customWidth="1"/>
    <col min="10" max="10" width="19" style="50" customWidth="1"/>
    <col min="11" max="11" width="21.5" style="50" customWidth="1"/>
    <col min="12" max="12" width="14.1640625" style="50" customWidth="1"/>
    <col min="13" max="13" width="19" style="50" customWidth="1"/>
    <col min="14" max="14" width="15.33203125" style="50" customWidth="1"/>
    <col min="15" max="15" width="16.5" style="50" customWidth="1"/>
    <col min="16" max="16" width="13.5" style="50" customWidth="1"/>
    <col min="17" max="17" width="15" style="50" customWidth="1"/>
    <col min="18" max="18" width="6.33203125" style="2" customWidth="1"/>
    <col min="19" max="19" width="9.83203125" style="50" customWidth="1"/>
    <col min="20" max="20" width="8.1640625" style="50" customWidth="1"/>
    <col min="21" max="21" width="7" style="1" customWidth="1"/>
    <col min="22" max="22" width="7.83203125" style="50" customWidth="1"/>
    <col min="23" max="23" width="6.6640625" style="50" customWidth="1"/>
    <col min="24" max="24" width="7.33203125" style="3" customWidth="1"/>
    <col min="25" max="25" width="14.33203125" style="50" customWidth="1"/>
    <col min="26" max="26" width="15.5" style="50" customWidth="1"/>
    <col min="27" max="27" width="13.6640625" style="50" customWidth="1"/>
    <col min="28" max="28" width="14.83203125" style="50" customWidth="1"/>
    <col min="29" max="29" width="6.83203125" style="2" customWidth="1"/>
    <col min="30" max="30" width="25" style="50" customWidth="1"/>
    <col min="31" max="31" width="12.33203125" style="50" customWidth="1"/>
    <col min="32" max="32" width="12.83203125" style="50" customWidth="1"/>
    <col min="33" max="33" width="14.83203125" style="50" customWidth="1"/>
    <col min="34" max="34" width="12.83203125" style="50" customWidth="1"/>
    <col min="35" max="35" width="11.1640625" style="50" customWidth="1"/>
    <col min="36" max="36" width="5.1640625" style="2" customWidth="1"/>
    <col min="37" max="37" width="16.5" style="2" customWidth="1"/>
    <col min="38" max="16384" width="10.83203125" style="50"/>
  </cols>
  <sheetData>
    <row r="1" spans="1:67" s="301" customFormat="1" ht="54" customHeight="1" thickBot="1" x14ac:dyDescent="0.25">
      <c r="A1" s="301" t="s">
        <v>268</v>
      </c>
    </row>
    <row r="2" spans="1:67" s="144" customFormat="1" ht="31" customHeight="1" thickBot="1" x14ac:dyDescent="0.25">
      <c r="C2" s="185" t="s">
        <v>231</v>
      </c>
      <c r="D2" s="291" t="s">
        <v>238</v>
      </c>
      <c r="E2" s="291"/>
      <c r="F2" s="291"/>
      <c r="G2" s="292"/>
      <c r="I2" s="302" t="s">
        <v>237</v>
      </c>
      <c r="J2" s="303"/>
      <c r="K2" s="303"/>
      <c r="L2" s="303"/>
      <c r="M2" s="303"/>
      <c r="N2" s="287" t="s">
        <v>242</v>
      </c>
      <c r="O2" s="288"/>
      <c r="P2" s="288"/>
      <c r="Q2" s="289"/>
      <c r="R2" s="167"/>
      <c r="S2" s="290" t="s">
        <v>234</v>
      </c>
      <c r="T2" s="291"/>
      <c r="U2" s="291"/>
      <c r="V2" s="292"/>
      <c r="Y2" s="290" t="s">
        <v>236</v>
      </c>
      <c r="Z2" s="291"/>
      <c r="AA2" s="291"/>
      <c r="AB2" s="292"/>
      <c r="AD2" s="185" t="s">
        <v>235</v>
      </c>
      <c r="AE2" s="290" t="s">
        <v>228</v>
      </c>
      <c r="AF2" s="291"/>
      <c r="AG2" s="291"/>
      <c r="AH2" s="292"/>
      <c r="AK2" s="190" t="s">
        <v>239</v>
      </c>
    </row>
    <row r="3" spans="1:67" ht="49" thickBot="1" x14ac:dyDescent="0.25">
      <c r="B3" s="178" t="s">
        <v>0</v>
      </c>
      <c r="C3" s="192" t="s">
        <v>232</v>
      </c>
      <c r="D3" s="193" t="s">
        <v>4</v>
      </c>
      <c r="E3" s="193" t="s">
        <v>5</v>
      </c>
      <c r="F3" s="193" t="s">
        <v>6</v>
      </c>
      <c r="G3" s="193" t="s">
        <v>7</v>
      </c>
      <c r="H3" s="194" t="s">
        <v>8</v>
      </c>
      <c r="I3" s="195" t="s">
        <v>9</v>
      </c>
      <c r="J3" s="195" t="s">
        <v>10</v>
      </c>
      <c r="K3" s="195" t="s">
        <v>11</v>
      </c>
      <c r="L3" s="195" t="s">
        <v>12</v>
      </c>
      <c r="M3" s="196" t="s">
        <v>233</v>
      </c>
      <c r="N3" s="197" t="s">
        <v>14</v>
      </c>
      <c r="O3" s="197" t="s">
        <v>15</v>
      </c>
      <c r="P3" s="197" t="s">
        <v>16</v>
      </c>
      <c r="Q3" s="197" t="s">
        <v>17</v>
      </c>
      <c r="R3" s="194" t="s">
        <v>8</v>
      </c>
      <c r="S3" s="198" t="s">
        <v>225</v>
      </c>
      <c r="T3" s="198" t="s">
        <v>18</v>
      </c>
      <c r="U3" s="199" t="s">
        <v>19</v>
      </c>
      <c r="V3" s="198" t="s">
        <v>20</v>
      </c>
      <c r="W3" s="179" t="s">
        <v>2</v>
      </c>
      <c r="X3" s="200" t="s">
        <v>21</v>
      </c>
      <c r="Y3" s="201" t="s">
        <v>22</v>
      </c>
      <c r="Z3" s="201" t="s">
        <v>23</v>
      </c>
      <c r="AA3" s="201" t="s">
        <v>24</v>
      </c>
      <c r="AB3" s="201" t="s">
        <v>25</v>
      </c>
      <c r="AC3" s="202" t="s">
        <v>8</v>
      </c>
      <c r="AD3" s="179" t="s">
        <v>241</v>
      </c>
      <c r="AE3" s="203" t="s">
        <v>26</v>
      </c>
      <c r="AF3" s="203" t="s">
        <v>27</v>
      </c>
      <c r="AG3" s="203" t="s">
        <v>28</v>
      </c>
      <c r="AH3" s="203" t="s">
        <v>29</v>
      </c>
      <c r="AI3" s="179" t="s">
        <v>100</v>
      </c>
      <c r="AJ3" s="202" t="s">
        <v>8</v>
      </c>
      <c r="AK3" s="202" t="s">
        <v>95</v>
      </c>
    </row>
    <row r="4" spans="1:67" s="7" customFormat="1" ht="18" customHeight="1" x14ac:dyDescent="0.2">
      <c r="B4" s="6" t="s">
        <v>30</v>
      </c>
      <c r="C4" s="1">
        <v>0.11463694388526435</v>
      </c>
      <c r="D4" s="1">
        <f>N4*S4</f>
        <v>1.5509476977667922E-2</v>
      </c>
      <c r="E4" s="1">
        <f>C4-D4</f>
        <v>9.9127466907596426E-2</v>
      </c>
      <c r="F4" s="1">
        <v>0</v>
      </c>
      <c r="G4" s="1">
        <v>0</v>
      </c>
      <c r="H4" s="2">
        <v>25</v>
      </c>
      <c r="I4" s="1">
        <v>14992.174800000001</v>
      </c>
      <c r="J4" s="1">
        <v>9474.0755100000006</v>
      </c>
      <c r="K4" s="1">
        <v>0</v>
      </c>
      <c r="L4" s="1">
        <v>0</v>
      </c>
      <c r="M4" s="1">
        <v>125663.98768999999</v>
      </c>
      <c r="N4" s="1">
        <f>I4/M4</f>
        <v>0.11930366905898401</v>
      </c>
      <c r="O4" s="1">
        <f>J4/M4</f>
        <v>7.5392128517929577E-2</v>
      </c>
      <c r="P4" s="1">
        <v>0</v>
      </c>
      <c r="Q4" s="1">
        <v>0</v>
      </c>
      <c r="R4" s="2">
        <v>25</v>
      </c>
      <c r="S4" s="31">
        <v>0.13</v>
      </c>
      <c r="T4" s="31">
        <v>0.16</v>
      </c>
      <c r="U4" s="31">
        <v>9.74E-2</v>
      </c>
      <c r="V4" s="38" t="s">
        <v>240</v>
      </c>
      <c r="W4" s="1">
        <v>1.2539285117049599</v>
      </c>
      <c r="X4" s="1">
        <v>1.147</v>
      </c>
      <c r="Y4" s="1">
        <f>(D4/X4)*W4</f>
        <v>1.6955340352161705E-2</v>
      </c>
      <c r="Z4" s="1">
        <f>(E4/X4)*W4</f>
        <v>0.10836857632826945</v>
      </c>
      <c r="AA4" s="1">
        <v>0</v>
      </c>
      <c r="AB4" s="1">
        <v>0</v>
      </c>
      <c r="AC4" s="2">
        <v>25</v>
      </c>
      <c r="AD4" s="1">
        <v>0.12532391668043116</v>
      </c>
      <c r="AE4" s="210">
        <f>Y4*100/AD4</f>
        <v>13.529213578120812</v>
      </c>
      <c r="AF4" s="210">
        <f>Z4*100/AD4</f>
        <v>86.470786421879183</v>
      </c>
      <c r="AG4" s="210">
        <v>0</v>
      </c>
      <c r="AH4" s="210">
        <v>0</v>
      </c>
      <c r="AI4" s="18">
        <f>SUM(AE4:AH4)</f>
        <v>100</v>
      </c>
      <c r="AJ4" s="2">
        <v>25</v>
      </c>
      <c r="AK4" s="1">
        <v>9.56</v>
      </c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51"/>
    </row>
    <row r="5" spans="1:67" ht="24" x14ac:dyDescent="0.2">
      <c r="B5" s="186" t="s">
        <v>31</v>
      </c>
      <c r="C5" s="1">
        <v>0.11043925282756505</v>
      </c>
      <c r="D5" s="1">
        <f>N5*S5</f>
        <v>1.9280770163316554E-2</v>
      </c>
      <c r="E5" s="1">
        <f>C5-D5</f>
        <v>9.1158482664248489E-2</v>
      </c>
      <c r="F5" s="1">
        <v>0</v>
      </c>
      <c r="G5" s="1">
        <v>0</v>
      </c>
      <c r="H5" s="2">
        <v>100</v>
      </c>
      <c r="I5" s="1">
        <v>14205.206910000001</v>
      </c>
      <c r="J5" s="1">
        <v>9557.5544800000007</v>
      </c>
      <c r="K5" s="1">
        <v>0</v>
      </c>
      <c r="L5" s="1">
        <v>0</v>
      </c>
      <c r="M5" s="1">
        <v>125248.37723</v>
      </c>
      <c r="N5" s="1">
        <f>I5/M5</f>
        <v>0.11341629507833266</v>
      </c>
      <c r="O5" s="1">
        <f>J5/M5</f>
        <v>7.6308808875415413E-2</v>
      </c>
      <c r="P5" s="1">
        <v>0</v>
      </c>
      <c r="Q5" s="1">
        <v>0</v>
      </c>
      <c r="R5" s="2">
        <v>100</v>
      </c>
      <c r="S5" s="31">
        <v>0.17</v>
      </c>
      <c r="T5" s="31">
        <v>0.15</v>
      </c>
      <c r="U5" s="31">
        <v>0.17860000000000001</v>
      </c>
      <c r="V5" s="38" t="s">
        <v>240</v>
      </c>
      <c r="W5" s="1">
        <v>1.2539285117049626</v>
      </c>
      <c r="X5" s="1">
        <v>1.105</v>
      </c>
      <c r="Y5" s="1">
        <f>(D5/X5)*W5</f>
        <v>2.1879373244717625E-2</v>
      </c>
      <c r="Z5" s="1">
        <f>(E5/X5)*W5</f>
        <v>0.1034445434357138</v>
      </c>
      <c r="AA5" s="1">
        <v>0</v>
      </c>
      <c r="AB5" s="1">
        <v>0</v>
      </c>
      <c r="AC5" s="2">
        <v>100</v>
      </c>
      <c r="AD5" s="1">
        <v>0.12532391668043141</v>
      </c>
      <c r="AE5" s="210">
        <f>Y5*100/AD5</f>
        <v>17.458258426848193</v>
      </c>
      <c r="AF5" s="210">
        <f t="shared" ref="AF5:AF14" si="0">Z5*100/AD5</f>
        <v>82.54174157315181</v>
      </c>
      <c r="AG5" s="210">
        <v>0</v>
      </c>
      <c r="AH5" s="210">
        <v>0</v>
      </c>
      <c r="AI5" s="18">
        <f>SUM(AE5:AH5)</f>
        <v>100</v>
      </c>
      <c r="AJ5" s="2">
        <v>100</v>
      </c>
      <c r="AK5" s="1">
        <v>9.56</v>
      </c>
      <c r="AM5" s="145"/>
      <c r="AN5" s="161"/>
      <c r="AO5" s="293" t="s">
        <v>226</v>
      </c>
      <c r="AP5" s="293"/>
      <c r="AQ5" s="293"/>
      <c r="AR5" s="293"/>
      <c r="AS5" s="293"/>
      <c r="AT5" s="293"/>
      <c r="AU5" s="161"/>
      <c r="AV5" s="293" t="s">
        <v>227</v>
      </c>
      <c r="AW5" s="293"/>
      <c r="AX5" s="293"/>
      <c r="AY5" s="293"/>
      <c r="AZ5" s="293"/>
      <c r="BA5" s="293"/>
      <c r="BC5" s="293" t="s">
        <v>229</v>
      </c>
      <c r="BD5" s="293"/>
      <c r="BE5" s="293"/>
      <c r="BF5" s="293"/>
      <c r="BG5" s="293"/>
      <c r="BH5" s="293"/>
    </row>
    <row r="6" spans="1:67" ht="17" thickBot="1" x14ac:dyDescent="0.25">
      <c r="B6" s="50" t="s">
        <v>32</v>
      </c>
      <c r="C6" s="1">
        <v>0.10264354086326634</v>
      </c>
      <c r="D6" s="1">
        <f>N6*S6</f>
        <v>1.6660770520934395E-2</v>
      </c>
      <c r="E6" s="1">
        <f>C6-D6</f>
        <v>8.5982770342331941E-2</v>
      </c>
      <c r="F6" s="1">
        <v>0</v>
      </c>
      <c r="G6" s="1">
        <v>0</v>
      </c>
      <c r="H6" s="2">
        <v>200</v>
      </c>
      <c r="I6" s="1">
        <v>14307.88098</v>
      </c>
      <c r="J6" s="1">
        <v>9796.1705399999992</v>
      </c>
      <c r="K6" s="1">
        <v>0</v>
      </c>
      <c r="L6" s="1">
        <v>0</v>
      </c>
      <c r="M6" s="1">
        <v>120228.7334</v>
      </c>
      <c r="N6" s="1">
        <f>I6/M6</f>
        <v>0.11900550372095994</v>
      </c>
      <c r="O6" s="1">
        <f>J6/M6</f>
        <v>8.1479445578189869E-2</v>
      </c>
      <c r="P6" s="1">
        <v>0</v>
      </c>
      <c r="Q6" s="1">
        <v>0</v>
      </c>
      <c r="R6" s="2">
        <v>200</v>
      </c>
      <c r="S6" s="31">
        <v>0.14000000000000001</v>
      </c>
      <c r="T6" s="26">
        <v>0.35</v>
      </c>
      <c r="U6" s="31">
        <v>4.9399999999999999E-2</v>
      </c>
      <c r="V6" s="38" t="s">
        <v>240</v>
      </c>
      <c r="W6" s="1">
        <v>1.2539285120000001</v>
      </c>
      <c r="X6" s="1">
        <v>1.0269999999999999</v>
      </c>
      <c r="Y6" s="1">
        <f>(D6/X6)*W6</f>
        <v>2.0342176424623892E-2</v>
      </c>
      <c r="Z6" s="1">
        <f>(E6/X6)*W6</f>
        <v>0.10498174028529507</v>
      </c>
      <c r="AA6" s="1">
        <v>0</v>
      </c>
      <c r="AB6" s="1">
        <v>0</v>
      </c>
      <c r="AC6" s="2">
        <v>200</v>
      </c>
      <c r="AD6" s="1">
        <v>0.12532391670991896</v>
      </c>
      <c r="AE6" s="210">
        <f>Y6*100/AD6</f>
        <v>16.231679442088389</v>
      </c>
      <c r="AF6" s="210">
        <f t="shared" si="0"/>
        <v>83.768320557911608</v>
      </c>
      <c r="AG6" s="210">
        <v>0</v>
      </c>
      <c r="AH6" s="210">
        <v>0</v>
      </c>
      <c r="AI6" s="18">
        <f>SUM(AE6:AH6)</f>
        <v>100</v>
      </c>
      <c r="AJ6" s="2">
        <v>200</v>
      </c>
      <c r="AK6" s="1">
        <v>9.5</v>
      </c>
      <c r="AM6" s="145"/>
      <c r="AN6" s="161"/>
      <c r="AO6" s="294"/>
      <c r="AP6" s="294"/>
      <c r="AQ6" s="294"/>
      <c r="AR6" s="294"/>
      <c r="AS6" s="294"/>
      <c r="AT6" s="294"/>
      <c r="AU6" s="161"/>
      <c r="AV6" s="294"/>
      <c r="AW6" s="294"/>
      <c r="AX6" s="294"/>
      <c r="AY6" s="294"/>
      <c r="AZ6" s="294"/>
      <c r="BA6" s="294"/>
      <c r="BC6" s="294"/>
      <c r="BD6" s="294"/>
      <c r="BE6" s="294"/>
      <c r="BF6" s="294"/>
      <c r="BG6" s="294"/>
      <c r="BH6" s="294"/>
      <c r="BJ6" s="293" t="s">
        <v>230</v>
      </c>
      <c r="BK6" s="293"/>
      <c r="BL6" s="293"/>
      <c r="BM6" s="293"/>
      <c r="BN6" s="293"/>
      <c r="BO6" s="293"/>
    </row>
    <row r="7" spans="1:67" ht="17" thickBot="1" x14ac:dyDescent="0.25">
      <c r="B7" s="3" t="s">
        <v>33</v>
      </c>
      <c r="C7" s="1">
        <v>9.2149313219018078E-2</v>
      </c>
      <c r="D7" s="1">
        <f>N7*S7</f>
        <v>1.4810340979611196E-2</v>
      </c>
      <c r="E7" s="1">
        <f t="shared" ref="E7" si="1">C7-D7</f>
        <v>7.7338972239406889E-2</v>
      </c>
      <c r="F7" s="1">
        <v>0</v>
      </c>
      <c r="G7" s="1">
        <v>0</v>
      </c>
      <c r="H7" s="2">
        <v>300</v>
      </c>
      <c r="I7" s="1">
        <v>38176.704819999999</v>
      </c>
      <c r="J7" s="1">
        <v>12063.23379</v>
      </c>
      <c r="K7" s="1">
        <v>0</v>
      </c>
      <c r="L7" s="1">
        <v>0</v>
      </c>
      <c r="M7" s="1">
        <v>77331.180030000003</v>
      </c>
      <c r="N7" s="1">
        <f>I7/M7</f>
        <v>0.49367803265370652</v>
      </c>
      <c r="O7" s="1">
        <f>J7/M7</f>
        <v>0.15599443568972007</v>
      </c>
      <c r="P7" s="1">
        <v>0</v>
      </c>
      <c r="Q7" s="1">
        <v>0</v>
      </c>
      <c r="R7" s="2">
        <v>300</v>
      </c>
      <c r="S7" s="31">
        <v>0.03</v>
      </c>
      <c r="T7" s="31">
        <v>0.27</v>
      </c>
      <c r="U7" s="31">
        <v>7.9699999999999993E-2</v>
      </c>
      <c r="V7" s="38" t="s">
        <v>240</v>
      </c>
      <c r="W7" s="1">
        <v>1.2539285120000001</v>
      </c>
      <c r="X7" s="1">
        <v>0.92200000000000004</v>
      </c>
      <c r="Y7" s="1">
        <f>(D7/X7)*W7</f>
        <v>2.0142200462881222E-2</v>
      </c>
      <c r="Z7" s="1">
        <f>(E7/X7)*W7</f>
        <v>0.10518171624703773</v>
      </c>
      <c r="AA7" s="1">
        <v>0</v>
      </c>
      <c r="AB7" s="1">
        <v>0</v>
      </c>
      <c r="AC7" s="2">
        <v>300</v>
      </c>
      <c r="AD7" s="1">
        <v>0.12532391670991896</v>
      </c>
      <c r="AE7" s="210">
        <f>Y7*100/AD7</f>
        <v>16.072112164754131</v>
      </c>
      <c r="AF7" s="210">
        <f t="shared" si="0"/>
        <v>83.927887835245869</v>
      </c>
      <c r="AG7" s="210">
        <v>0</v>
      </c>
      <c r="AH7" s="210">
        <v>0</v>
      </c>
      <c r="AI7" s="18">
        <f>SUM(AE7:AH7)</f>
        <v>100</v>
      </c>
      <c r="AJ7" s="2">
        <v>300</v>
      </c>
      <c r="AK7" s="1">
        <v>9</v>
      </c>
      <c r="AM7" s="146"/>
      <c r="AN7" s="146"/>
      <c r="AO7"/>
      <c r="AP7" s="295" t="s">
        <v>228</v>
      </c>
      <c r="AQ7" s="296"/>
      <c r="AR7" s="296"/>
      <c r="AS7" s="297"/>
      <c r="AT7" s="42"/>
      <c r="AU7" s="42"/>
      <c r="AV7"/>
      <c r="AW7" s="298" t="s">
        <v>228</v>
      </c>
      <c r="AX7" s="299"/>
      <c r="AY7" s="299"/>
      <c r="AZ7" s="300"/>
      <c r="BA7" s="37"/>
      <c r="BB7" s="37"/>
      <c r="BC7"/>
      <c r="BD7" s="298" t="s">
        <v>228</v>
      </c>
      <c r="BE7" s="299"/>
      <c r="BF7" s="299"/>
      <c r="BG7" s="300"/>
      <c r="BH7"/>
      <c r="BJ7" s="294"/>
      <c r="BK7" s="294"/>
      <c r="BL7" s="294"/>
      <c r="BM7" s="294"/>
      <c r="BN7" s="294"/>
      <c r="BO7" s="294"/>
    </row>
    <row r="8" spans="1:67" ht="17" thickBot="1" x14ac:dyDescent="0.25">
      <c r="B8" s="180"/>
      <c r="C8" s="181">
        <v>7.9356349995553521E-2</v>
      </c>
      <c r="D8" s="181">
        <f>N8*S8</f>
        <v>2.8444024691690443E-2</v>
      </c>
      <c r="E8" s="181">
        <f>C8-D8</f>
        <v>5.0912325303863082E-2</v>
      </c>
      <c r="F8" s="181">
        <v>0</v>
      </c>
      <c r="G8" s="181">
        <v>0</v>
      </c>
      <c r="H8" s="182">
        <v>400</v>
      </c>
      <c r="I8" s="181">
        <v>90714.014729999995</v>
      </c>
      <c r="J8" s="181">
        <v>35339.548060000001</v>
      </c>
      <c r="K8" s="181">
        <v>0</v>
      </c>
      <c r="L8" s="181">
        <v>0</v>
      </c>
      <c r="M8" s="181">
        <v>95676.349300000002</v>
      </c>
      <c r="N8" s="181">
        <f>I8/M8</f>
        <v>0.94813415638968146</v>
      </c>
      <c r="O8" s="181">
        <f>J8/M8</f>
        <v>0.36936555709489222</v>
      </c>
      <c r="P8" s="181">
        <v>0</v>
      </c>
      <c r="Q8" s="181">
        <v>0</v>
      </c>
      <c r="R8" s="182">
        <v>400</v>
      </c>
      <c r="S8" s="183">
        <v>0.03</v>
      </c>
      <c r="T8" s="183">
        <v>0.21</v>
      </c>
      <c r="U8" s="189" t="s">
        <v>240</v>
      </c>
      <c r="V8" s="189" t="s">
        <v>240</v>
      </c>
      <c r="W8" s="181">
        <v>1.2539285120000001</v>
      </c>
      <c r="X8" s="181">
        <v>0.79400000000000004</v>
      </c>
      <c r="Y8" s="181">
        <f>(D8/X8)*W8</f>
        <v>4.4920369719071353E-2</v>
      </c>
      <c r="Z8" s="181">
        <f>(E8/X8)*W8</f>
        <v>8.0403546990847591E-2</v>
      </c>
      <c r="AA8" s="181">
        <v>0</v>
      </c>
      <c r="AB8" s="181">
        <v>0</v>
      </c>
      <c r="AC8" s="182">
        <v>400</v>
      </c>
      <c r="AD8" s="181">
        <v>0.12532391670991894</v>
      </c>
      <c r="AE8" s="211">
        <f>Y8*100/AD8</f>
        <v>35.843413530592329</v>
      </c>
      <c r="AF8" s="211">
        <f t="shared" si="0"/>
        <v>64.156586469407671</v>
      </c>
      <c r="AG8" s="211">
        <v>0</v>
      </c>
      <c r="AH8" s="211">
        <v>0</v>
      </c>
      <c r="AI8" s="184">
        <f>SUM(AE8:AH8)</f>
        <v>100</v>
      </c>
      <c r="AJ8" s="182">
        <v>400</v>
      </c>
      <c r="AK8" s="188" t="s">
        <v>240</v>
      </c>
      <c r="AM8" s="147"/>
      <c r="AN8" s="147"/>
      <c r="AO8" s="13" t="s">
        <v>138</v>
      </c>
      <c r="AP8" s="204" t="s">
        <v>91</v>
      </c>
      <c r="AQ8" s="205" t="s">
        <v>92</v>
      </c>
      <c r="AR8" s="205" t="s">
        <v>93</v>
      </c>
      <c r="AS8" s="206" t="s">
        <v>94</v>
      </c>
      <c r="AT8" s="49" t="s">
        <v>95</v>
      </c>
      <c r="AU8" s="49"/>
      <c r="AV8" s="163" t="s">
        <v>138</v>
      </c>
      <c r="AW8" s="204" t="s">
        <v>91</v>
      </c>
      <c r="AX8" s="205" t="s">
        <v>92</v>
      </c>
      <c r="AY8" s="205" t="s">
        <v>93</v>
      </c>
      <c r="AZ8" s="206" t="s">
        <v>94</v>
      </c>
      <c r="BA8" s="163" t="s">
        <v>95</v>
      </c>
      <c r="BB8" s="49"/>
      <c r="BC8" s="13" t="s">
        <v>138</v>
      </c>
      <c r="BD8" s="207" t="s">
        <v>91</v>
      </c>
      <c r="BE8" s="208" t="s">
        <v>92</v>
      </c>
      <c r="BF8" s="208" t="s">
        <v>93</v>
      </c>
      <c r="BG8" s="209" t="s">
        <v>94</v>
      </c>
      <c r="BH8" s="49" t="s">
        <v>95</v>
      </c>
      <c r="BJ8"/>
      <c r="BK8" s="298" t="s">
        <v>228</v>
      </c>
      <c r="BL8" s="299"/>
      <c r="BM8" s="299"/>
      <c r="BN8" s="300"/>
      <c r="BO8"/>
    </row>
    <row r="9" spans="1:67" ht="18" customHeight="1" thickBot="1" x14ac:dyDescent="0.25">
      <c r="I9" s="1"/>
      <c r="J9" s="1"/>
      <c r="K9" s="1"/>
      <c r="L9" s="1"/>
      <c r="M9" s="1"/>
      <c r="N9" s="1"/>
      <c r="O9" s="1"/>
      <c r="P9" s="1"/>
      <c r="Q9" s="1"/>
      <c r="S9" s="29"/>
      <c r="T9" s="29"/>
      <c r="U9" s="29"/>
      <c r="V9" s="1"/>
      <c r="W9" s="1"/>
      <c r="X9" s="1"/>
      <c r="Y9" s="1"/>
      <c r="Z9" s="1"/>
      <c r="AA9" s="1"/>
      <c r="AB9" s="1"/>
      <c r="AD9" s="1"/>
      <c r="AE9" s="210"/>
      <c r="AF9" s="210"/>
      <c r="AG9" s="210"/>
      <c r="AH9" s="210"/>
      <c r="AI9" s="18"/>
      <c r="AM9" s="147"/>
      <c r="AN9" s="147"/>
      <c r="AO9" s="152">
        <v>3</v>
      </c>
      <c r="AP9" s="155">
        <v>9.6916272821444895</v>
      </c>
      <c r="AQ9" s="155">
        <v>40.969095610666393</v>
      </c>
      <c r="AR9" s="155">
        <v>49.300408826229955</v>
      </c>
      <c r="AS9" s="155">
        <v>0</v>
      </c>
      <c r="AT9" s="153">
        <v>0.15</v>
      </c>
      <c r="AU9" s="12"/>
      <c r="AV9" s="165">
        <v>3</v>
      </c>
      <c r="AW9" s="166">
        <v>11.772990985205256</v>
      </c>
      <c r="AX9" s="166">
        <v>41.27426312380836</v>
      </c>
      <c r="AY9" s="166">
        <v>46.913877610027207</v>
      </c>
      <c r="AZ9" s="166">
        <v>0</v>
      </c>
      <c r="BA9" s="166">
        <v>0.15</v>
      </c>
      <c r="BB9" s="1"/>
      <c r="BC9" s="152">
        <v>1</v>
      </c>
      <c r="BD9" s="155">
        <v>0.1167185242638956</v>
      </c>
      <c r="BE9" s="155">
        <v>21.3284156796494</v>
      </c>
      <c r="BF9" s="155">
        <v>36.004328719382379</v>
      </c>
      <c r="BG9" s="17">
        <v>0</v>
      </c>
      <c r="BH9" s="153">
        <v>1.1000000000000001</v>
      </c>
      <c r="BJ9" s="49" t="s">
        <v>138</v>
      </c>
      <c r="BK9" s="207" t="s">
        <v>91</v>
      </c>
      <c r="BL9" s="208" t="s">
        <v>92</v>
      </c>
      <c r="BM9" s="208" t="s">
        <v>93</v>
      </c>
      <c r="BN9" s="209" t="s">
        <v>94</v>
      </c>
      <c r="BO9" s="49" t="s">
        <v>95</v>
      </c>
    </row>
    <row r="10" spans="1:67" x14ac:dyDescent="0.2">
      <c r="B10" s="6" t="s">
        <v>30</v>
      </c>
      <c r="C10" s="28">
        <v>0.10163151452767687</v>
      </c>
      <c r="D10" s="1">
        <f t="shared" ref="D10:E13" si="2">N10*S10</f>
        <v>5.5716510941957599E-2</v>
      </c>
      <c r="E10" s="1">
        <f t="shared" si="2"/>
        <v>2.1619842130460608E-2</v>
      </c>
      <c r="F10" s="1">
        <f>C10-(D10+E10)</f>
        <v>2.429516145525866E-2</v>
      </c>
      <c r="G10" s="1">
        <v>0</v>
      </c>
      <c r="H10" s="2">
        <v>25</v>
      </c>
      <c r="I10" s="1">
        <v>44590.109920000003</v>
      </c>
      <c r="J10" s="1">
        <v>14058.225930000001</v>
      </c>
      <c r="K10" s="1">
        <v>5131.4652999999998</v>
      </c>
      <c r="L10" s="1">
        <v>0</v>
      </c>
      <c r="M10" s="1">
        <v>104039.43448</v>
      </c>
      <c r="N10" s="1">
        <f>I10/M10</f>
        <v>0.42858854570736615</v>
      </c>
      <c r="O10" s="1">
        <f>J10/M10</f>
        <v>0.13512401331537879</v>
      </c>
      <c r="P10" s="1">
        <f>K10/M10</f>
        <v>4.9322310580094959E-2</v>
      </c>
      <c r="Q10" s="1">
        <v>0</v>
      </c>
      <c r="R10" s="2">
        <v>25</v>
      </c>
      <c r="S10" s="31">
        <v>0.13</v>
      </c>
      <c r="T10" s="31">
        <v>0.16</v>
      </c>
      <c r="U10" s="24">
        <v>9.74E-2</v>
      </c>
      <c r="V10" s="38" t="s">
        <v>240</v>
      </c>
      <c r="W10" s="1">
        <v>1.0296189738192336</v>
      </c>
      <c r="X10" s="1">
        <v>1.0169999999999999</v>
      </c>
      <c r="Y10" s="1">
        <f>(D10/X10)*W10</f>
        <v>5.6407843481658303E-2</v>
      </c>
      <c r="Z10" s="1">
        <f>(E10/X10)*W10</f>
        <v>2.1888101935593596E-2</v>
      </c>
      <c r="AA10" s="1">
        <f>(F10/X10)*W10</f>
        <v>2.4596616722060986E-2</v>
      </c>
      <c r="AB10" s="1">
        <v>0</v>
      </c>
      <c r="AC10" s="2">
        <v>25</v>
      </c>
      <c r="AD10" s="17">
        <v>0.10289256213931289</v>
      </c>
      <c r="AE10" s="210">
        <f>Y10*100/AD10</f>
        <v>54.822080730465316</v>
      </c>
      <c r="AF10" s="210">
        <f>Z10*100/AD10</f>
        <v>21.272773736509624</v>
      </c>
      <c r="AG10" s="210">
        <f>AA10*100/AD10</f>
        <v>23.905145533025056</v>
      </c>
      <c r="AH10" s="210">
        <v>0</v>
      </c>
      <c r="AI10" s="18">
        <f>SUM(AE10:AH10)</f>
        <v>100</v>
      </c>
      <c r="AJ10" s="2">
        <v>25</v>
      </c>
      <c r="AK10" s="1">
        <v>10.06</v>
      </c>
      <c r="AM10" s="147"/>
      <c r="AN10" s="147"/>
      <c r="AO10" s="154">
        <v>1</v>
      </c>
      <c r="AP10" s="17">
        <v>9.1108178088707206</v>
      </c>
      <c r="AQ10" s="155">
        <v>43.721204784091618</v>
      </c>
      <c r="AR10" s="17">
        <v>47.167977407037668</v>
      </c>
      <c r="AS10" s="17">
        <v>0</v>
      </c>
      <c r="AT10" s="155">
        <v>1.1000000000000001</v>
      </c>
      <c r="AU10" s="12"/>
      <c r="AV10" s="52">
        <v>1</v>
      </c>
      <c r="AW10" s="155">
        <v>5.3020172352972166</v>
      </c>
      <c r="AX10" s="155">
        <v>48.229285479821847</v>
      </c>
      <c r="AY10" s="155">
        <v>46.468697284880932</v>
      </c>
      <c r="AZ10" s="17">
        <v>0</v>
      </c>
      <c r="BA10" s="155">
        <v>1.1000000000000001</v>
      </c>
      <c r="BB10" s="12"/>
      <c r="BC10" s="154" t="s">
        <v>99</v>
      </c>
      <c r="BD10" s="17">
        <v>7.7491376806297536</v>
      </c>
      <c r="BE10" s="168">
        <v>25.119381325503387</v>
      </c>
      <c r="BF10" s="168">
        <v>67.118821725053408</v>
      </c>
      <c r="BG10" s="17">
        <v>0</v>
      </c>
      <c r="BH10" s="162">
        <v>3.9</v>
      </c>
      <c r="BJ10" s="176" t="s">
        <v>110</v>
      </c>
      <c r="BK10" s="77">
        <v>0</v>
      </c>
      <c r="BL10" s="77">
        <v>0</v>
      </c>
      <c r="BM10" s="77">
        <v>0.74063757277972897</v>
      </c>
      <c r="BN10" s="77">
        <v>99.259362427220267</v>
      </c>
      <c r="BO10" s="177">
        <v>4.5</v>
      </c>
    </row>
    <row r="11" spans="1:67" ht="24" x14ac:dyDescent="0.2">
      <c r="B11" s="186" t="s">
        <v>34</v>
      </c>
      <c r="C11" s="28">
        <v>9.7634208154906907E-2</v>
      </c>
      <c r="D11" s="1">
        <f t="shared" si="2"/>
        <v>7.043958449559895E-2</v>
      </c>
      <c r="E11" s="1">
        <f t="shared" si="2"/>
        <v>1.610786382369753E-2</v>
      </c>
      <c r="F11" s="1">
        <f>C11-(D11+E11)</f>
        <v>1.108675983561043E-2</v>
      </c>
      <c r="G11" s="1">
        <v>0</v>
      </c>
      <c r="H11" s="2">
        <v>100</v>
      </c>
      <c r="I11" s="1">
        <v>40619.967080000002</v>
      </c>
      <c r="J11" s="1">
        <v>10527.333790000001</v>
      </c>
      <c r="K11" s="1">
        <v>4946.3329599999997</v>
      </c>
      <c r="L11" s="1">
        <v>0</v>
      </c>
      <c r="M11" s="1">
        <v>98032.86679</v>
      </c>
      <c r="N11" s="1">
        <f>I11/M11</f>
        <v>0.41435049703293497</v>
      </c>
      <c r="O11" s="1">
        <f>J11/M11</f>
        <v>0.10738575882465021</v>
      </c>
      <c r="P11" s="1">
        <f>K11/M11</f>
        <v>5.0455863650256512E-2</v>
      </c>
      <c r="Q11" s="1">
        <v>0</v>
      </c>
      <c r="R11" s="2">
        <v>100</v>
      </c>
      <c r="S11" s="31">
        <v>0.17</v>
      </c>
      <c r="T11" s="31">
        <v>0.15</v>
      </c>
      <c r="U11" s="24">
        <v>0.17860000000000001</v>
      </c>
      <c r="V11" s="38" t="s">
        <v>240</v>
      </c>
      <c r="W11" s="1">
        <v>1.0296189738192336</v>
      </c>
      <c r="X11" s="1">
        <v>0.97699999999999998</v>
      </c>
      <c r="Y11" s="1">
        <f>(D11/X11)*W11</f>
        <v>7.4233298571762335E-2</v>
      </c>
      <c r="Z11" s="1">
        <f>(E11/X11)*W11</f>
        <v>1.6975396336310553E-2</v>
      </c>
      <c r="AA11" s="1">
        <f>(F11/X11)*W11</f>
        <v>1.1683867231240026E-2</v>
      </c>
      <c r="AB11" s="1">
        <v>0</v>
      </c>
      <c r="AC11" s="2">
        <v>100</v>
      </c>
      <c r="AD11" s="17">
        <v>0.10289256213931289</v>
      </c>
      <c r="AE11" s="210">
        <f>Y11*100/AD11</f>
        <v>72.146418582961402</v>
      </c>
      <c r="AF11" s="210">
        <f t="shared" si="0"/>
        <v>16.498176333996298</v>
      </c>
      <c r="AG11" s="210">
        <f>AA11*100/AD11</f>
        <v>11.355405083042333</v>
      </c>
      <c r="AH11" s="210">
        <v>0</v>
      </c>
      <c r="AI11" s="18">
        <f>SUM(AE11:AH11)</f>
        <v>100.00000000000003</v>
      </c>
      <c r="AJ11" s="2">
        <v>100</v>
      </c>
      <c r="AK11" s="1">
        <v>10.06</v>
      </c>
      <c r="AM11" s="147"/>
      <c r="AN11" s="147"/>
      <c r="AO11" s="154" t="s">
        <v>99</v>
      </c>
      <c r="AP11" s="17">
        <v>6.4581541616672009</v>
      </c>
      <c r="AQ11" s="17">
        <v>26.841577441487434</v>
      </c>
      <c r="AR11" s="17">
        <v>66.687609139685719</v>
      </c>
      <c r="AS11" s="17">
        <v>0</v>
      </c>
      <c r="AT11" s="131">
        <v>3.4</v>
      </c>
      <c r="AV11" s="52" t="s">
        <v>99</v>
      </c>
      <c r="AW11" s="155">
        <v>7.5291623490094981</v>
      </c>
      <c r="AX11" s="155">
        <v>18.620769158425301</v>
      </c>
      <c r="AY11" s="155">
        <v>73.837409223751749</v>
      </c>
      <c r="AZ11" s="155">
        <v>0</v>
      </c>
      <c r="BA11" s="162">
        <v>3.4</v>
      </c>
      <c r="BB11" s="49"/>
      <c r="BC11" s="154" t="s">
        <v>98</v>
      </c>
      <c r="BD11" s="155">
        <v>10.452879705737532</v>
      </c>
      <c r="BE11" s="17">
        <v>0</v>
      </c>
      <c r="BF11" s="17">
        <v>17.597409684408404</v>
      </c>
      <c r="BG11" s="155">
        <v>71.94971059008563</v>
      </c>
      <c r="BH11" s="162">
        <v>4.5999999999999996</v>
      </c>
      <c r="BJ11" s="88">
        <v>5</v>
      </c>
      <c r="BK11" s="17">
        <v>1.6138569624134282</v>
      </c>
      <c r="BL11" s="17">
        <v>5.4473580766152008</v>
      </c>
      <c r="BM11" s="17">
        <v>7.9306197992438525</v>
      </c>
      <c r="BN11" s="17">
        <v>84.992101146208611</v>
      </c>
      <c r="BO11" s="170">
        <v>4.5999999999999996</v>
      </c>
    </row>
    <row r="12" spans="1:67" x14ac:dyDescent="0.2">
      <c r="B12" s="50" t="s">
        <v>35</v>
      </c>
      <c r="C12" s="28">
        <v>8.8640268816174428E-2</v>
      </c>
      <c r="D12" s="1">
        <f t="shared" si="2"/>
        <v>5.8632530972151167E-2</v>
      </c>
      <c r="E12" s="1">
        <f t="shared" si="2"/>
        <v>3.5954373941253254E-2</v>
      </c>
      <c r="F12" s="27">
        <f>C12-(D12+E12)</f>
        <v>-5.9466360972299931E-3</v>
      </c>
      <c r="G12" s="1">
        <v>0</v>
      </c>
      <c r="H12" s="2">
        <v>200</v>
      </c>
      <c r="I12" s="1">
        <v>41698.258370000003</v>
      </c>
      <c r="J12" s="1">
        <v>10228.006530000001</v>
      </c>
      <c r="K12" s="1">
        <v>5103.8466900000003</v>
      </c>
      <c r="L12" s="24">
        <v>0</v>
      </c>
      <c r="M12" s="24">
        <v>99565.140289999996</v>
      </c>
      <c r="N12" s="1">
        <f>I12/M12</f>
        <v>0.4188037926582226</v>
      </c>
      <c r="O12" s="1">
        <f>J12/M12</f>
        <v>0.10272678268929501</v>
      </c>
      <c r="P12" s="1">
        <f>K12/M12</f>
        <v>5.1261381997094561E-2</v>
      </c>
      <c r="Q12" s="1">
        <v>0</v>
      </c>
      <c r="R12" s="2">
        <v>200</v>
      </c>
      <c r="S12" s="31">
        <v>0.14000000000000001</v>
      </c>
      <c r="T12" s="26">
        <v>0.35</v>
      </c>
      <c r="U12" s="24">
        <v>4.9399999999999999E-2</v>
      </c>
      <c r="V12" s="38" t="s">
        <v>240</v>
      </c>
      <c r="W12" s="1">
        <v>1.0296189738192336</v>
      </c>
      <c r="X12" s="1">
        <v>0.88700000000000001</v>
      </c>
      <c r="Y12" s="1">
        <f>(D12/X12)*W12</f>
        <v>6.8059939539989525E-2</v>
      </c>
      <c r="Z12" s="1">
        <f>(E12/X12)*W12</f>
        <v>4.1735406540818677E-2</v>
      </c>
      <c r="AA12" s="27">
        <f>(F12/X12)*W12</f>
        <v>-6.9027839414953305E-3</v>
      </c>
      <c r="AB12" s="1">
        <v>0</v>
      </c>
      <c r="AC12" s="2">
        <v>200</v>
      </c>
      <c r="AD12" s="17">
        <v>0.10289256213931289</v>
      </c>
      <c r="AE12" s="210">
        <f>Y12*100/AD12</f>
        <v>66.146607806149078</v>
      </c>
      <c r="AF12" s="210">
        <f t="shared" si="0"/>
        <v>40.56212195815516</v>
      </c>
      <c r="AG12" s="212">
        <f>AA12*100/AD12</f>
        <v>-6.7087297643042509</v>
      </c>
      <c r="AH12" s="210">
        <v>0</v>
      </c>
      <c r="AI12" s="18">
        <f>SUM(AE12:AH12)</f>
        <v>99.999999999999986</v>
      </c>
      <c r="AJ12" s="2">
        <v>200</v>
      </c>
      <c r="AK12" s="1">
        <v>10</v>
      </c>
      <c r="AM12" s="147"/>
      <c r="AN12" s="147"/>
      <c r="AO12" s="154" t="s">
        <v>98</v>
      </c>
      <c r="AP12" s="155">
        <v>11.491954003527292</v>
      </c>
      <c r="AQ12" s="17">
        <v>46.44440541091096</v>
      </c>
      <c r="AR12" s="17">
        <v>42.063582918467219</v>
      </c>
      <c r="AS12" s="155">
        <v>0</v>
      </c>
      <c r="AT12" s="131">
        <v>3.8</v>
      </c>
      <c r="AU12" s="12"/>
      <c r="AV12" s="52" t="s">
        <v>98</v>
      </c>
      <c r="AW12" s="155">
        <v>8.2080162732111255</v>
      </c>
      <c r="AX12" s="17">
        <v>21.802335886376476</v>
      </c>
      <c r="AY12" s="17">
        <v>69.989647820643981</v>
      </c>
      <c r="AZ12" s="155">
        <v>0</v>
      </c>
      <c r="BA12" s="162">
        <v>3.8</v>
      </c>
      <c r="BB12" s="49"/>
      <c r="BC12" s="154">
        <v>5</v>
      </c>
      <c r="BD12" s="17">
        <v>19.130400550582706</v>
      </c>
      <c r="BE12" s="17">
        <v>0</v>
      </c>
      <c r="BF12" s="17">
        <v>6.3262396049411915</v>
      </c>
      <c r="BG12" s="17">
        <v>74.527296073525406</v>
      </c>
      <c r="BH12" s="169">
        <v>4.9000000000000004</v>
      </c>
      <c r="BJ12" s="88" t="s">
        <v>99</v>
      </c>
      <c r="BK12" s="17">
        <v>2.1408309641554992</v>
      </c>
      <c r="BL12" s="17">
        <v>0</v>
      </c>
      <c r="BM12" s="17">
        <v>17.189860659452485</v>
      </c>
      <c r="BN12" s="17">
        <v>80.656649107578531</v>
      </c>
      <c r="BO12" s="171">
        <v>4.7</v>
      </c>
    </row>
    <row r="13" spans="1:67" x14ac:dyDescent="0.2">
      <c r="B13" s="143" t="s">
        <v>36</v>
      </c>
      <c r="C13" s="1">
        <v>7.4649696511479485E-2</v>
      </c>
      <c r="D13" s="1">
        <f t="shared" si="2"/>
        <v>1.2413424256480132E-2</v>
      </c>
      <c r="E13" s="1">
        <f t="shared" si="2"/>
        <v>2.7973902522151647E-2</v>
      </c>
      <c r="F13" s="1">
        <f>C13-(D13+E13)</f>
        <v>3.4262369732847707E-2</v>
      </c>
      <c r="G13" s="1">
        <v>0</v>
      </c>
      <c r="H13" s="2">
        <v>300</v>
      </c>
      <c r="I13" s="1">
        <v>41634.509830000003</v>
      </c>
      <c r="J13" s="1">
        <v>10424.912179999999</v>
      </c>
      <c r="K13" s="1">
        <v>5032.67238</v>
      </c>
      <c r="L13" s="1">
        <v>0</v>
      </c>
      <c r="M13" s="1">
        <v>100619.72177</v>
      </c>
      <c r="N13" s="1">
        <f>I13/M13</f>
        <v>0.41378080854933774</v>
      </c>
      <c r="O13" s="1">
        <f>J13/M13</f>
        <v>0.10360704637833942</v>
      </c>
      <c r="P13" s="1">
        <f>K13/M13</f>
        <v>5.0016759055484715E-2</v>
      </c>
      <c r="Q13" s="1">
        <v>0</v>
      </c>
      <c r="R13" s="2">
        <v>300</v>
      </c>
      <c r="S13" s="31">
        <v>0.03</v>
      </c>
      <c r="T13" s="31">
        <v>0.27</v>
      </c>
      <c r="U13" s="24">
        <v>7.9699999999999993E-2</v>
      </c>
      <c r="V13" s="38" t="s">
        <v>240</v>
      </c>
      <c r="W13" s="1">
        <v>1.0296189738192336</v>
      </c>
      <c r="X13" s="1">
        <v>0.747</v>
      </c>
      <c r="Y13" s="1">
        <f>(D13/X13)*W13</f>
        <v>1.7109902469263527E-2</v>
      </c>
      <c r="Z13" s="1">
        <f>(E13/X13)*W13</f>
        <v>3.8557511122593105E-2</v>
      </c>
      <c r="AA13" s="1">
        <f>(F13/X13)*W13</f>
        <v>4.7225148547456255E-2</v>
      </c>
      <c r="AB13" s="1">
        <v>0</v>
      </c>
      <c r="AC13" s="2">
        <v>300</v>
      </c>
      <c r="AD13" s="17">
        <v>0.10289256213931289</v>
      </c>
      <c r="AE13" s="210">
        <f>Y13*100/AD13</f>
        <v>16.628901169840951</v>
      </c>
      <c r="AF13" s="210">
        <f t="shared" si="0"/>
        <v>37.473564970019503</v>
      </c>
      <c r="AG13" s="210">
        <f>AA13*100/AD13</f>
        <v>45.897533860139546</v>
      </c>
      <c r="AH13" s="210">
        <v>0</v>
      </c>
      <c r="AI13" s="18">
        <f>SUM(AE13:AH13)</f>
        <v>100</v>
      </c>
      <c r="AJ13" s="2">
        <v>300</v>
      </c>
      <c r="AK13" s="1">
        <v>9.8000000000000007</v>
      </c>
      <c r="AM13" s="147"/>
      <c r="AN13" s="147"/>
      <c r="AO13" s="154">
        <v>5</v>
      </c>
      <c r="AP13" s="142">
        <v>12.903726670344456</v>
      </c>
      <c r="AQ13" s="142">
        <v>41.411631584554108</v>
      </c>
      <c r="AR13" s="142">
        <v>45.668577974150729</v>
      </c>
      <c r="AS13" s="155">
        <v>0</v>
      </c>
      <c r="AT13" s="155">
        <v>5.6</v>
      </c>
      <c r="AU13" s="12"/>
      <c r="AV13" s="163">
        <v>5</v>
      </c>
      <c r="AW13" s="17">
        <v>13.954928295005747</v>
      </c>
      <c r="AX13" s="17">
        <v>37.917413670775069</v>
      </c>
      <c r="AY13" s="17">
        <v>48.111594263268493</v>
      </c>
      <c r="AZ13" s="17">
        <v>0</v>
      </c>
      <c r="BA13" s="155">
        <v>5</v>
      </c>
      <c r="BB13" s="12"/>
      <c r="BC13" s="52" t="s">
        <v>110</v>
      </c>
      <c r="BD13" s="77">
        <v>2.2857240871178477</v>
      </c>
      <c r="BE13" s="77">
        <v>22.158918976791764</v>
      </c>
      <c r="BF13" s="77">
        <v>17.829648734952077</v>
      </c>
      <c r="BG13" s="77">
        <v>57.725708201138318</v>
      </c>
      <c r="BH13" s="77">
        <v>5.8</v>
      </c>
      <c r="BJ13" s="172">
        <v>2</v>
      </c>
      <c r="BK13" s="17">
        <v>12.60920653642782</v>
      </c>
      <c r="BL13" s="17">
        <v>21.777721926786885</v>
      </c>
      <c r="BM13" s="17">
        <v>6.7621942218936866</v>
      </c>
      <c r="BN13" s="17">
        <v>58.850877314891619</v>
      </c>
      <c r="BO13" s="170">
        <v>5.5</v>
      </c>
    </row>
    <row r="14" spans="1:67" ht="17" thickBot="1" x14ac:dyDescent="0.25">
      <c r="B14" s="180"/>
      <c r="C14" s="181">
        <v>4.7867743813920581E-2</v>
      </c>
      <c r="D14" s="181">
        <f>N14*S14</f>
        <v>1.3490792306002323E-3</v>
      </c>
      <c r="E14" s="181">
        <f>C14-D14</f>
        <v>4.6518664583320352E-2</v>
      </c>
      <c r="F14" s="191">
        <v>0</v>
      </c>
      <c r="G14" s="181">
        <v>0</v>
      </c>
      <c r="H14" s="182">
        <v>400</v>
      </c>
      <c r="I14" s="181">
        <v>4796.2509200000004</v>
      </c>
      <c r="J14" s="181">
        <v>3258.9485800000002</v>
      </c>
      <c r="K14" s="181">
        <v>0</v>
      </c>
      <c r="L14" s="181">
        <v>0</v>
      </c>
      <c r="M14" s="181">
        <v>106656.09871999999</v>
      </c>
      <c r="N14" s="181">
        <f>I14/M14</f>
        <v>4.4969307686674412E-2</v>
      </c>
      <c r="O14" s="181">
        <f>J14/M14</f>
        <v>3.0555670225249736E-2</v>
      </c>
      <c r="P14" s="181">
        <v>0</v>
      </c>
      <c r="Q14" s="181">
        <v>0</v>
      </c>
      <c r="R14" s="182">
        <v>400</v>
      </c>
      <c r="S14" s="183">
        <v>0.03</v>
      </c>
      <c r="T14" s="183">
        <v>0.21</v>
      </c>
      <c r="U14" s="189" t="s">
        <v>240</v>
      </c>
      <c r="V14" s="189" t="s">
        <v>240</v>
      </c>
      <c r="W14" s="181">
        <v>1.0296189738192336</v>
      </c>
      <c r="X14" s="181">
        <v>0.47899999999999998</v>
      </c>
      <c r="Y14" s="181">
        <f>(D14/X14)*W14</f>
        <v>2.8998696722577293E-3</v>
      </c>
      <c r="Z14" s="181">
        <f>(E14/X14)*W14</f>
        <v>9.999269246705518E-2</v>
      </c>
      <c r="AA14" s="181">
        <f>(F14/X14)*W14</f>
        <v>0</v>
      </c>
      <c r="AB14" s="181">
        <v>0</v>
      </c>
      <c r="AC14" s="182">
        <v>400</v>
      </c>
      <c r="AD14" s="181">
        <v>0.10289256213931289</v>
      </c>
      <c r="AE14" s="211">
        <f>Y14*100/AD14</f>
        <v>2.818347227403482</v>
      </c>
      <c r="AF14" s="211">
        <f t="shared" si="0"/>
        <v>97.181652772596536</v>
      </c>
      <c r="AG14" s="211">
        <v>0</v>
      </c>
      <c r="AH14" s="211">
        <v>0</v>
      </c>
      <c r="AI14" s="184">
        <f>SUM(AE14:AH14)</f>
        <v>100.00000000000001</v>
      </c>
      <c r="AJ14" s="182">
        <v>400</v>
      </c>
      <c r="AK14" s="188" t="s">
        <v>240</v>
      </c>
      <c r="AM14" s="147"/>
      <c r="AN14" s="147"/>
      <c r="AO14" s="52" t="s">
        <v>101</v>
      </c>
      <c r="AP14" s="17">
        <v>37.350312260573247</v>
      </c>
      <c r="AQ14" s="17">
        <v>27.849562251421744</v>
      </c>
      <c r="AR14" s="17">
        <v>34.860232757832371</v>
      </c>
      <c r="AS14" s="17">
        <v>0</v>
      </c>
      <c r="AT14" s="156">
        <v>6.5</v>
      </c>
      <c r="AV14" s="52" t="s">
        <v>110</v>
      </c>
      <c r="AW14" s="77">
        <v>14.700475378979149</v>
      </c>
      <c r="AX14" s="79">
        <v>85.299524621020851</v>
      </c>
      <c r="AY14" s="77">
        <v>0</v>
      </c>
      <c r="AZ14" s="77">
        <v>0</v>
      </c>
      <c r="BA14" s="156">
        <v>5.9</v>
      </c>
      <c r="BB14" s="1"/>
      <c r="BC14" s="154">
        <v>2</v>
      </c>
      <c r="BD14" s="155">
        <v>29.106593770320892</v>
      </c>
      <c r="BE14" s="155">
        <v>18.699907661467385</v>
      </c>
      <c r="BF14" s="155">
        <v>3.1257891392862969</v>
      </c>
      <c r="BG14" s="155">
        <v>49.067709428925433</v>
      </c>
      <c r="BH14" s="17">
        <v>6</v>
      </c>
      <c r="BJ14" s="172" t="s">
        <v>98</v>
      </c>
      <c r="BK14" s="1">
        <v>29.289021945199543</v>
      </c>
      <c r="BL14" s="1">
        <v>0</v>
      </c>
      <c r="BM14" s="1">
        <v>11.798834571522789</v>
      </c>
      <c r="BN14" s="1">
        <v>58.912143463509231</v>
      </c>
      <c r="BO14" s="171">
        <v>5.8</v>
      </c>
    </row>
    <row r="15" spans="1:67" s="7" customFormat="1" ht="16" customHeight="1" x14ac:dyDescent="0.2">
      <c r="C15" s="1"/>
      <c r="D15" s="1"/>
      <c r="E15" s="1"/>
      <c r="F15" s="1"/>
      <c r="G15" s="1"/>
      <c r="H15" s="2"/>
      <c r="I15" s="1"/>
      <c r="J15" s="1"/>
      <c r="K15" s="1"/>
      <c r="L15" s="1"/>
      <c r="M15" s="1"/>
      <c r="N15" s="1"/>
      <c r="O15" s="1"/>
      <c r="P15" s="1"/>
      <c r="Q15" s="1"/>
      <c r="R15" s="2"/>
      <c r="S15" s="29"/>
      <c r="U15" s="29"/>
      <c r="V15" s="1"/>
      <c r="W15" s="1"/>
      <c r="X15" s="1"/>
      <c r="Y15" s="1"/>
      <c r="Z15" s="1"/>
      <c r="AA15" s="1"/>
      <c r="AB15" s="1"/>
      <c r="AC15" s="2"/>
      <c r="AD15" s="1"/>
      <c r="AE15" s="210"/>
      <c r="AF15" s="210"/>
      <c r="AG15" s="210"/>
      <c r="AH15" s="213"/>
      <c r="AI15" s="18"/>
      <c r="AJ15" s="2"/>
      <c r="AK15" s="2"/>
      <c r="AM15" s="147"/>
      <c r="AN15" s="147"/>
      <c r="AO15" s="154">
        <v>2</v>
      </c>
      <c r="AP15" s="155">
        <v>18.135125624096812</v>
      </c>
      <c r="AQ15" s="155">
        <v>81.864874375903199</v>
      </c>
      <c r="AR15" s="17">
        <v>0</v>
      </c>
      <c r="AS15" s="17">
        <v>0</v>
      </c>
      <c r="AT15" s="155">
        <v>6.87</v>
      </c>
      <c r="AU15" s="12"/>
      <c r="AV15" s="52" t="s">
        <v>101</v>
      </c>
      <c r="AW15" s="155">
        <v>38.749357306432842</v>
      </c>
      <c r="AX15" s="155">
        <v>27.506709365219372</v>
      </c>
      <c r="AY15" s="155">
        <v>33.804040629384879</v>
      </c>
      <c r="AZ15" s="155">
        <v>0</v>
      </c>
      <c r="BA15" s="155">
        <v>6.5</v>
      </c>
      <c r="BB15" s="1"/>
      <c r="BC15" s="52" t="s">
        <v>101</v>
      </c>
      <c r="BD15" s="17">
        <v>61.748305600369456</v>
      </c>
      <c r="BE15" s="17">
        <v>38.311801700667623</v>
      </c>
      <c r="BF15" s="155">
        <v>0</v>
      </c>
      <c r="BG15" s="155">
        <v>0</v>
      </c>
      <c r="BH15" s="155">
        <v>6.8</v>
      </c>
      <c r="BJ15" s="173" t="s">
        <v>101</v>
      </c>
      <c r="BK15" s="17">
        <v>85.85186617162006</v>
      </c>
      <c r="BL15" s="17">
        <v>14.208241129417006</v>
      </c>
      <c r="BM15" s="17">
        <v>0</v>
      </c>
      <c r="BN15" s="17">
        <v>0</v>
      </c>
      <c r="BO15" s="170">
        <v>6</v>
      </c>
    </row>
    <row r="16" spans="1:67" x14ac:dyDescent="0.2">
      <c r="B16" s="6" t="s">
        <v>30</v>
      </c>
      <c r="C16" s="1">
        <v>0.10234370578771637</v>
      </c>
      <c r="D16" s="1">
        <f>C16</f>
        <v>0.10234370578771637</v>
      </c>
      <c r="E16" s="1">
        <v>0</v>
      </c>
      <c r="F16" s="1">
        <v>0</v>
      </c>
      <c r="G16" s="1">
        <v>0</v>
      </c>
      <c r="H16" s="2">
        <v>25</v>
      </c>
      <c r="I16" s="1">
        <v>67133.627179999996</v>
      </c>
      <c r="J16" s="1">
        <v>0</v>
      </c>
      <c r="K16" s="1">
        <v>0</v>
      </c>
      <c r="L16" s="1">
        <v>0</v>
      </c>
      <c r="M16" s="1">
        <v>82052.40496</v>
      </c>
      <c r="N16" s="1">
        <f>I16/M16</f>
        <v>0.81817988409635511</v>
      </c>
      <c r="O16" s="1">
        <v>0</v>
      </c>
      <c r="P16" s="1">
        <v>0</v>
      </c>
      <c r="Q16" s="1">
        <v>0</v>
      </c>
      <c r="R16" s="2">
        <v>25</v>
      </c>
      <c r="S16" s="31">
        <v>0.13</v>
      </c>
      <c r="T16" s="31">
        <v>0.16</v>
      </c>
      <c r="U16" s="31">
        <v>9.74E-2</v>
      </c>
      <c r="V16" s="215" t="s">
        <v>240</v>
      </c>
      <c r="W16" s="1">
        <v>1.040169245658197</v>
      </c>
      <c r="X16" s="1">
        <v>1.024</v>
      </c>
      <c r="Y16" s="1">
        <f>(C16/X16)*W16</f>
        <v>0.10395974145222012</v>
      </c>
      <c r="Z16" s="1">
        <v>0</v>
      </c>
      <c r="AA16" s="1">
        <v>0</v>
      </c>
      <c r="AB16" s="1">
        <v>0</v>
      </c>
      <c r="AC16" s="2">
        <v>25</v>
      </c>
      <c r="AD16" s="17">
        <v>0.1039597414522201</v>
      </c>
      <c r="AE16" s="210">
        <f t="shared" ref="AE16:AE20" si="3">Y16*100/AD16</f>
        <v>100.00000000000001</v>
      </c>
      <c r="AF16" s="210">
        <v>0</v>
      </c>
      <c r="AG16" s="210">
        <v>0</v>
      </c>
      <c r="AH16" s="210">
        <v>0</v>
      </c>
      <c r="AI16" s="18">
        <f>SUM(AE16:AH16)</f>
        <v>100.00000000000001</v>
      </c>
      <c r="AJ16" s="2">
        <v>25</v>
      </c>
      <c r="AK16" s="1">
        <v>10.58</v>
      </c>
      <c r="AM16" s="147"/>
      <c r="AN16" s="147"/>
      <c r="AO16" s="89" t="s">
        <v>110</v>
      </c>
      <c r="AP16" s="79">
        <v>5.839482487919553</v>
      </c>
      <c r="AQ16" s="79">
        <v>94.160517512080432</v>
      </c>
      <c r="AR16" s="77">
        <v>0</v>
      </c>
      <c r="AS16" s="77">
        <v>0</v>
      </c>
      <c r="AT16" s="155">
        <v>7.12</v>
      </c>
      <c r="AU16" s="12"/>
      <c r="AV16" s="52">
        <v>2</v>
      </c>
      <c r="AW16" s="155">
        <v>24.680176048882355</v>
      </c>
      <c r="AX16" s="155">
        <v>75.319823951117641</v>
      </c>
      <c r="AY16" s="17">
        <v>0</v>
      </c>
      <c r="AZ16" s="155">
        <v>0</v>
      </c>
      <c r="BA16" s="155">
        <v>6.87</v>
      </c>
      <c r="BB16" s="49"/>
      <c r="BC16" s="52">
        <v>11.1</v>
      </c>
      <c r="BD16" s="163">
        <v>100</v>
      </c>
      <c r="BE16" s="155">
        <v>0</v>
      </c>
      <c r="BF16" s="155">
        <v>0</v>
      </c>
      <c r="BG16" s="155">
        <v>0</v>
      </c>
      <c r="BH16" s="157">
        <v>7.4</v>
      </c>
      <c r="BJ16" s="88">
        <v>11.1</v>
      </c>
      <c r="BK16" s="155">
        <v>99.959562635709389</v>
      </c>
      <c r="BL16" s="155">
        <v>0</v>
      </c>
      <c r="BM16" s="155">
        <v>0</v>
      </c>
      <c r="BN16" s="155">
        <v>0</v>
      </c>
      <c r="BO16" s="174">
        <v>8.5</v>
      </c>
    </row>
    <row r="17" spans="2:67" ht="24" x14ac:dyDescent="0.2">
      <c r="B17" s="186" t="s">
        <v>37</v>
      </c>
      <c r="C17" s="1">
        <v>9.8345904780383686E-2</v>
      </c>
      <c r="D17" s="1">
        <f t="shared" ref="D17:D20" si="4">C17</f>
        <v>9.8345904780383686E-2</v>
      </c>
      <c r="E17" s="1">
        <v>0</v>
      </c>
      <c r="F17" s="1">
        <v>0</v>
      </c>
      <c r="G17" s="1">
        <v>0</v>
      </c>
      <c r="H17" s="2">
        <v>100</v>
      </c>
      <c r="I17" s="1">
        <v>109457.81296</v>
      </c>
      <c r="J17" s="1">
        <v>0</v>
      </c>
      <c r="K17" s="1">
        <v>0</v>
      </c>
      <c r="L17" s="1">
        <v>0</v>
      </c>
      <c r="M17" s="1">
        <v>125215.60821999999</v>
      </c>
      <c r="N17" s="1">
        <f>I17/M17</f>
        <v>0.87415470416184826</v>
      </c>
      <c r="O17" s="1">
        <v>0</v>
      </c>
      <c r="P17" s="1">
        <v>0</v>
      </c>
      <c r="Q17" s="1">
        <v>0</v>
      </c>
      <c r="R17" s="2">
        <v>100</v>
      </c>
      <c r="S17" s="31">
        <v>0.17</v>
      </c>
      <c r="T17" s="31">
        <v>0.15</v>
      </c>
      <c r="U17" s="31">
        <v>0.17860000000000001</v>
      </c>
      <c r="V17" s="215" t="s">
        <v>240</v>
      </c>
      <c r="W17" s="1">
        <v>1.040169245658197</v>
      </c>
      <c r="X17" s="1">
        <v>0.98399999999999999</v>
      </c>
      <c r="Y17" s="1">
        <f>(C17/X17)*W17</f>
        <v>0.10395974145222009</v>
      </c>
      <c r="Z17" s="1">
        <v>0</v>
      </c>
      <c r="AA17" s="1">
        <v>0</v>
      </c>
      <c r="AB17" s="1">
        <v>0</v>
      </c>
      <c r="AC17" s="2">
        <v>100</v>
      </c>
      <c r="AD17" s="17">
        <v>0.1039597414522201</v>
      </c>
      <c r="AE17" s="210">
        <f t="shared" si="3"/>
        <v>99.999999999999986</v>
      </c>
      <c r="AF17" s="210">
        <v>0</v>
      </c>
      <c r="AG17" s="210">
        <v>0</v>
      </c>
      <c r="AH17" s="210">
        <v>0</v>
      </c>
      <c r="AI17" s="18">
        <f t="shared" ref="AI17:AI20" si="5">SUM(AE17:AH17)</f>
        <v>99.999999999999986</v>
      </c>
      <c r="AJ17" s="2">
        <v>100</v>
      </c>
      <c r="AK17" s="1">
        <v>10</v>
      </c>
      <c r="AM17" s="147"/>
      <c r="AN17" s="147"/>
      <c r="AO17" s="52">
        <v>11.1</v>
      </c>
      <c r="AP17" s="155">
        <v>79.995038752325129</v>
      </c>
      <c r="AQ17" s="155">
        <v>19.964523883384292</v>
      </c>
      <c r="AR17" s="155">
        <v>0</v>
      </c>
      <c r="AS17" s="155">
        <v>0</v>
      </c>
      <c r="AT17" s="157">
        <v>7.5</v>
      </c>
      <c r="AU17" s="12"/>
      <c r="AV17" s="52">
        <v>11.1</v>
      </c>
      <c r="AW17" s="155">
        <v>86.068050582879593</v>
      </c>
      <c r="AX17" s="155">
        <v>13.891512052829791</v>
      </c>
      <c r="AY17" s="155">
        <v>0</v>
      </c>
      <c r="AZ17" s="155">
        <v>0</v>
      </c>
      <c r="BA17" s="52">
        <v>7.5</v>
      </c>
      <c r="BB17" s="49"/>
      <c r="BC17" s="154">
        <v>11</v>
      </c>
      <c r="BD17" s="17">
        <v>99.999999999999986</v>
      </c>
      <c r="BE17" s="17">
        <v>0</v>
      </c>
      <c r="BF17" s="17">
        <v>0</v>
      </c>
      <c r="BG17" s="17">
        <v>0</v>
      </c>
      <c r="BH17" s="162">
        <v>8.1999999999999993</v>
      </c>
      <c r="BJ17" s="88">
        <v>11</v>
      </c>
      <c r="BK17" s="17">
        <v>100</v>
      </c>
      <c r="BL17" s="17">
        <v>0</v>
      </c>
      <c r="BM17" s="17">
        <v>0</v>
      </c>
      <c r="BN17" s="17">
        <v>0</v>
      </c>
      <c r="BO17" s="171">
        <v>8.9</v>
      </c>
    </row>
    <row r="18" spans="2:67" x14ac:dyDescent="0.2">
      <c r="B18" s="50" t="s">
        <v>38</v>
      </c>
      <c r="C18" s="1">
        <v>8.9450797539068511E-2</v>
      </c>
      <c r="D18" s="1">
        <f t="shared" si="4"/>
        <v>8.9450797539068511E-2</v>
      </c>
      <c r="E18" s="1">
        <v>0</v>
      </c>
      <c r="F18" s="1">
        <v>0</v>
      </c>
      <c r="G18" s="1">
        <v>0</v>
      </c>
      <c r="H18" s="2">
        <v>200</v>
      </c>
      <c r="I18" s="1">
        <v>51864.115259999999</v>
      </c>
      <c r="J18" s="1">
        <v>0</v>
      </c>
      <c r="K18" s="1">
        <v>0</v>
      </c>
      <c r="L18" s="1">
        <v>0</v>
      </c>
      <c r="M18" s="1">
        <v>76575.086850000007</v>
      </c>
      <c r="N18" s="1">
        <f>I18/M18</f>
        <v>0.67729750488686513</v>
      </c>
      <c r="O18" s="1">
        <v>0</v>
      </c>
      <c r="P18" s="1">
        <v>0</v>
      </c>
      <c r="Q18" s="1">
        <v>0</v>
      </c>
      <c r="R18" s="2">
        <v>200</v>
      </c>
      <c r="S18" s="31">
        <v>0.14000000000000001</v>
      </c>
      <c r="T18" s="26">
        <v>0.35</v>
      </c>
      <c r="U18" s="31">
        <v>4.9399999999999999E-2</v>
      </c>
      <c r="V18" s="215" t="s">
        <v>240</v>
      </c>
      <c r="W18" s="1">
        <v>1.040169245658197</v>
      </c>
      <c r="X18" s="1">
        <v>0.89500000000000002</v>
      </c>
      <c r="Y18" s="1">
        <f>(C18/X18)*W18</f>
        <v>0.10395974145222012</v>
      </c>
      <c r="Z18" s="1">
        <v>0</v>
      </c>
      <c r="AA18" s="1">
        <v>0</v>
      </c>
      <c r="AB18" s="1">
        <v>0</v>
      </c>
      <c r="AC18" s="2">
        <v>200</v>
      </c>
      <c r="AD18" s="17">
        <v>0.1039597414522201</v>
      </c>
      <c r="AE18" s="210">
        <f t="shared" si="3"/>
        <v>100.00000000000001</v>
      </c>
      <c r="AF18" s="210">
        <v>0</v>
      </c>
      <c r="AG18" s="210">
        <v>0</v>
      </c>
      <c r="AH18" s="210">
        <v>0</v>
      </c>
      <c r="AI18" s="18">
        <f t="shared" si="5"/>
        <v>100.00000000000001</v>
      </c>
      <c r="AJ18" s="2">
        <v>200</v>
      </c>
      <c r="AK18" s="1">
        <v>9</v>
      </c>
      <c r="AM18" s="147"/>
      <c r="AN18" s="147"/>
      <c r="AO18" s="154">
        <v>11</v>
      </c>
      <c r="AP18" s="17">
        <v>99.999999999999986</v>
      </c>
      <c r="AQ18" s="17">
        <v>0</v>
      </c>
      <c r="AR18" s="17">
        <v>0</v>
      </c>
      <c r="AS18" s="17">
        <v>0</v>
      </c>
      <c r="AT18" s="131">
        <v>7.9</v>
      </c>
      <c r="AU18" s="12"/>
      <c r="AV18" s="52">
        <v>11</v>
      </c>
      <c r="AW18" s="17">
        <v>100</v>
      </c>
      <c r="AX18" s="17">
        <v>0</v>
      </c>
      <c r="AY18" s="17">
        <v>0</v>
      </c>
      <c r="AZ18" s="17">
        <v>0</v>
      </c>
      <c r="BA18" s="162">
        <v>7.7</v>
      </c>
      <c r="BB18" s="49"/>
      <c r="BC18" s="52">
        <v>6</v>
      </c>
      <c r="BD18" s="17">
        <v>100</v>
      </c>
      <c r="BE18" s="17">
        <v>0</v>
      </c>
      <c r="BF18" s="17">
        <v>0</v>
      </c>
      <c r="BG18" s="17">
        <v>0</v>
      </c>
      <c r="BH18" s="52">
        <v>9</v>
      </c>
      <c r="BJ18" s="88">
        <v>6</v>
      </c>
      <c r="BK18" s="17">
        <v>100</v>
      </c>
      <c r="BL18" s="17">
        <v>0</v>
      </c>
      <c r="BM18" s="17">
        <v>0</v>
      </c>
      <c r="BN18" s="17">
        <v>0</v>
      </c>
      <c r="BO18" s="170">
        <v>9.5</v>
      </c>
    </row>
    <row r="19" spans="2:67" x14ac:dyDescent="0.2">
      <c r="B19" s="3" t="s">
        <v>39</v>
      </c>
      <c r="C19" s="1">
        <v>7.5758329088954107E-2</v>
      </c>
      <c r="D19" s="1">
        <f t="shared" si="4"/>
        <v>7.5758329088954107E-2</v>
      </c>
      <c r="E19" s="1">
        <v>0</v>
      </c>
      <c r="F19" s="1">
        <v>0</v>
      </c>
      <c r="G19" s="1">
        <v>0</v>
      </c>
      <c r="H19" s="2">
        <v>300</v>
      </c>
      <c r="I19" s="1">
        <v>40635.321799999998</v>
      </c>
      <c r="J19" s="1">
        <v>0</v>
      </c>
      <c r="K19" s="1">
        <v>0</v>
      </c>
      <c r="L19" s="1">
        <v>0</v>
      </c>
      <c r="M19" s="1">
        <v>28228.807980000001</v>
      </c>
      <c r="N19" s="1">
        <f>I19/M19</f>
        <v>1.439498324859837</v>
      </c>
      <c r="O19" s="1">
        <v>0</v>
      </c>
      <c r="P19" s="1">
        <v>0</v>
      </c>
      <c r="Q19" s="1">
        <v>0</v>
      </c>
      <c r="R19" s="2">
        <v>300</v>
      </c>
      <c r="S19" s="31">
        <v>0.03</v>
      </c>
      <c r="T19" s="31">
        <v>0.27</v>
      </c>
      <c r="U19" s="31">
        <v>7.9699999999999993E-2</v>
      </c>
      <c r="V19" s="215" t="s">
        <v>240</v>
      </c>
      <c r="W19" s="1">
        <v>1.040169245658197</v>
      </c>
      <c r="X19" s="1">
        <v>0.75800000000000001</v>
      </c>
      <c r="Y19" s="1">
        <f>(C19/X19)*W19</f>
        <v>0.10395974145222009</v>
      </c>
      <c r="Z19" s="1">
        <v>0</v>
      </c>
      <c r="AA19" s="1">
        <v>0</v>
      </c>
      <c r="AB19" s="1">
        <v>0</v>
      </c>
      <c r="AC19" s="2">
        <v>300</v>
      </c>
      <c r="AD19" s="17">
        <v>0.1039597414522201</v>
      </c>
      <c r="AE19" s="210">
        <f t="shared" si="3"/>
        <v>99.999999999999986</v>
      </c>
      <c r="AF19" s="210">
        <v>0</v>
      </c>
      <c r="AG19" s="210">
        <v>0</v>
      </c>
      <c r="AH19" s="210">
        <v>0</v>
      </c>
      <c r="AI19" s="18">
        <f t="shared" si="5"/>
        <v>99.999999999999986</v>
      </c>
      <c r="AJ19" s="2">
        <v>300</v>
      </c>
      <c r="AK19" s="32">
        <v>9.5</v>
      </c>
      <c r="AM19" s="147"/>
      <c r="AN19" s="147"/>
      <c r="AO19" s="158">
        <v>6</v>
      </c>
      <c r="AP19" s="17">
        <v>100</v>
      </c>
      <c r="AQ19" s="17">
        <v>0</v>
      </c>
      <c r="AR19" s="17">
        <v>0</v>
      </c>
      <c r="AS19" s="17">
        <v>0</v>
      </c>
      <c r="AT19" s="52">
        <v>10.58</v>
      </c>
      <c r="AU19" s="12"/>
      <c r="AV19" s="52">
        <v>6</v>
      </c>
      <c r="AW19" s="17">
        <v>100</v>
      </c>
      <c r="AX19" s="17">
        <v>0</v>
      </c>
      <c r="AY19" s="17">
        <v>0</v>
      </c>
      <c r="AZ19" s="17">
        <v>0</v>
      </c>
      <c r="BA19" s="52">
        <v>10</v>
      </c>
      <c r="BB19" s="49"/>
      <c r="BC19" s="154">
        <v>13</v>
      </c>
      <c r="BD19" s="17">
        <v>100</v>
      </c>
      <c r="BE19" s="17">
        <v>0</v>
      </c>
      <c r="BF19" s="17">
        <v>0</v>
      </c>
      <c r="BG19" s="17">
        <v>0</v>
      </c>
      <c r="BH19" s="162">
        <v>10.1</v>
      </c>
      <c r="BJ19" s="88">
        <v>10.1</v>
      </c>
      <c r="BK19" s="17">
        <v>100</v>
      </c>
      <c r="BL19" s="17">
        <v>0</v>
      </c>
      <c r="BM19" s="17">
        <v>0</v>
      </c>
      <c r="BN19" s="17">
        <v>0</v>
      </c>
      <c r="BO19" s="171">
        <v>9.9</v>
      </c>
    </row>
    <row r="20" spans="2:67" ht="17" thickBot="1" x14ac:dyDescent="0.25">
      <c r="B20" s="180"/>
      <c r="C20" s="181">
        <v>5.157163299459145E-2</v>
      </c>
      <c r="D20" s="181">
        <f t="shared" si="4"/>
        <v>5.157163299459145E-2</v>
      </c>
      <c r="E20" s="181">
        <v>0</v>
      </c>
      <c r="F20" s="181">
        <v>0</v>
      </c>
      <c r="G20" s="181">
        <v>0</v>
      </c>
      <c r="H20" s="182">
        <v>400</v>
      </c>
      <c r="I20" s="181">
        <v>9420.0421800000004</v>
      </c>
      <c r="J20" s="181">
        <v>0</v>
      </c>
      <c r="K20" s="181">
        <v>0</v>
      </c>
      <c r="L20" s="181">
        <v>0</v>
      </c>
      <c r="M20" s="181">
        <v>9834.6209199999994</v>
      </c>
      <c r="N20" s="181">
        <f>I20/M20</f>
        <v>0.95784496999199042</v>
      </c>
      <c r="O20" s="181">
        <v>0</v>
      </c>
      <c r="P20" s="181">
        <v>0</v>
      </c>
      <c r="Q20" s="181">
        <v>0</v>
      </c>
      <c r="R20" s="182">
        <v>400</v>
      </c>
      <c r="S20" s="183">
        <v>0.03</v>
      </c>
      <c r="T20" s="183">
        <v>0.21</v>
      </c>
      <c r="U20" s="189" t="s">
        <v>240</v>
      </c>
      <c r="V20" s="216" t="s">
        <v>240</v>
      </c>
      <c r="W20" s="181">
        <v>1.040169245658197</v>
      </c>
      <c r="X20" s="181">
        <v>0.51600000000000001</v>
      </c>
      <c r="Y20" s="181">
        <f>(C20/X20)*W20</f>
        <v>0.10395974145222009</v>
      </c>
      <c r="Z20" s="181">
        <v>0</v>
      </c>
      <c r="AA20" s="181">
        <v>0</v>
      </c>
      <c r="AB20" s="181">
        <v>0</v>
      </c>
      <c r="AC20" s="182">
        <v>400</v>
      </c>
      <c r="AD20" s="181">
        <v>0.1039597414522201</v>
      </c>
      <c r="AE20" s="211">
        <f t="shared" si="3"/>
        <v>99.999999999999986</v>
      </c>
      <c r="AF20" s="211">
        <v>0</v>
      </c>
      <c r="AG20" s="211">
        <v>0</v>
      </c>
      <c r="AH20" s="211">
        <v>0</v>
      </c>
      <c r="AI20" s="184">
        <f t="shared" si="5"/>
        <v>99.999999999999986</v>
      </c>
      <c r="AJ20" s="182">
        <v>400</v>
      </c>
      <c r="AK20" s="188" t="s">
        <v>240</v>
      </c>
      <c r="AM20" s="147"/>
      <c r="AN20" s="147"/>
      <c r="AO20" s="159">
        <v>13</v>
      </c>
      <c r="AP20" s="103">
        <v>100</v>
      </c>
      <c r="AQ20" s="103">
        <v>0</v>
      </c>
      <c r="AR20" s="103">
        <v>0</v>
      </c>
      <c r="AS20" s="103">
        <v>0</v>
      </c>
      <c r="AT20" s="160">
        <v>11.76</v>
      </c>
      <c r="AU20"/>
      <c r="AV20" s="125">
        <v>13</v>
      </c>
      <c r="AW20" s="103">
        <v>100</v>
      </c>
      <c r="AX20" s="103">
        <v>0</v>
      </c>
      <c r="AY20" s="103">
        <v>0</v>
      </c>
      <c r="AZ20" s="103">
        <v>0</v>
      </c>
      <c r="BA20" s="164">
        <v>10.7</v>
      </c>
      <c r="BB20"/>
      <c r="BC20" s="159">
        <v>10.1</v>
      </c>
      <c r="BD20" s="103">
        <v>100</v>
      </c>
      <c r="BE20" s="103">
        <v>0</v>
      </c>
      <c r="BF20" s="103">
        <v>0</v>
      </c>
      <c r="BG20" s="103">
        <v>0</v>
      </c>
      <c r="BH20" s="164">
        <v>10.199999999999999</v>
      </c>
      <c r="BJ20" s="100">
        <v>13</v>
      </c>
      <c r="BK20" s="103">
        <v>100</v>
      </c>
      <c r="BL20" s="103">
        <v>0</v>
      </c>
      <c r="BM20" s="103">
        <v>0</v>
      </c>
      <c r="BN20" s="103">
        <v>0</v>
      </c>
      <c r="BO20" s="175">
        <v>9.9</v>
      </c>
    </row>
    <row r="21" spans="2:67" x14ac:dyDescent="0.2">
      <c r="I21" s="1"/>
      <c r="J21" s="1"/>
      <c r="K21" s="1"/>
      <c r="L21" s="1"/>
      <c r="M21" s="1"/>
      <c r="N21" s="1"/>
      <c r="O21" s="1"/>
      <c r="P21" s="1"/>
      <c r="Q21" s="1"/>
      <c r="S21" s="29"/>
      <c r="T21" s="29"/>
      <c r="U21" s="29"/>
      <c r="V21" s="1"/>
      <c r="W21" s="1"/>
      <c r="X21" s="1"/>
      <c r="Y21" s="1"/>
      <c r="Z21" s="1"/>
      <c r="AA21" s="1"/>
      <c r="AB21" s="1"/>
      <c r="AD21" s="1"/>
      <c r="AE21" s="210"/>
      <c r="AF21" s="210"/>
      <c r="AG21" s="210"/>
      <c r="AH21" s="210"/>
      <c r="AI21" s="18"/>
      <c r="AM21" s="147"/>
      <c r="AN21" s="147"/>
      <c r="AO21" s="148"/>
      <c r="AP21" s="147"/>
      <c r="AQ21" s="148"/>
      <c r="AR21" s="148"/>
      <c r="AS21" s="148"/>
      <c r="AT21" s="147"/>
      <c r="AU21" s="148"/>
      <c r="AV21" s="148"/>
      <c r="AW21" s="148"/>
      <c r="AX21" s="148"/>
      <c r="AY21" s="149"/>
      <c r="AZ21" s="149"/>
      <c r="BA21" s="52"/>
    </row>
    <row r="22" spans="2:67" x14ac:dyDescent="0.2">
      <c r="B22" s="6" t="s">
        <v>30</v>
      </c>
      <c r="C22" s="1">
        <v>0.10224376076253304</v>
      </c>
      <c r="D22" s="1">
        <f>N22*S22</f>
        <v>1.8542034457086371E-2</v>
      </c>
      <c r="E22" s="1">
        <f>C22-D22</f>
        <v>8.3701726305446672E-2</v>
      </c>
      <c r="F22" s="1">
        <v>0</v>
      </c>
      <c r="G22" s="1">
        <v>0</v>
      </c>
      <c r="H22" s="2">
        <v>25</v>
      </c>
      <c r="I22" s="1">
        <v>16351.31308</v>
      </c>
      <c r="J22" s="1">
        <v>66085.124580000003</v>
      </c>
      <c r="K22" s="1">
        <v>0</v>
      </c>
      <c r="L22" s="1">
        <v>0</v>
      </c>
      <c r="M22" s="1">
        <v>114640.64018</v>
      </c>
      <c r="N22" s="1">
        <f>I22/M22</f>
        <v>0.14263103428527976</v>
      </c>
      <c r="O22" s="1">
        <f>J22/M22</f>
        <v>0.57645460175587093</v>
      </c>
      <c r="P22" s="1">
        <v>0</v>
      </c>
      <c r="Q22" s="1">
        <v>0</v>
      </c>
      <c r="R22" s="2">
        <v>25</v>
      </c>
      <c r="S22" s="31">
        <v>0.13</v>
      </c>
      <c r="T22" s="31">
        <v>0.16</v>
      </c>
      <c r="U22" s="24">
        <v>9.74E-2</v>
      </c>
      <c r="V22" s="38" t="s">
        <v>240</v>
      </c>
      <c r="W22" s="1">
        <v>1.0378743998770272</v>
      </c>
      <c r="X22" s="1">
        <v>1.0229999999999999</v>
      </c>
      <c r="Y22" s="1">
        <f>(D22/X22)*W22</f>
        <v>1.881163527336039E-2</v>
      </c>
      <c r="Z22" s="1">
        <f>(E22/X22)*W22</f>
        <v>8.4918747759468879E-2</v>
      </c>
      <c r="AA22" s="1">
        <f>(F22/X22)*W22</f>
        <v>0</v>
      </c>
      <c r="AB22" s="1">
        <v>0</v>
      </c>
      <c r="AC22" s="2">
        <v>25</v>
      </c>
      <c r="AD22" s="17">
        <v>0.10373038303282926</v>
      </c>
      <c r="AE22" s="210">
        <f>Y22*100/AD22</f>
        <v>18.135125624096812</v>
      </c>
      <c r="AF22" s="210">
        <f>Z22*100/AD22</f>
        <v>81.864874375903199</v>
      </c>
      <c r="AG22" s="210">
        <v>0</v>
      </c>
      <c r="AH22" s="210">
        <v>0</v>
      </c>
      <c r="AI22" s="18">
        <f>SUM(AE22:AH22)</f>
        <v>100.00000000000001</v>
      </c>
      <c r="AJ22" s="2">
        <v>25</v>
      </c>
      <c r="AK22" s="12">
        <v>6.87</v>
      </c>
      <c r="AM22" s="147"/>
      <c r="AN22" s="147"/>
      <c r="AO22" s="148"/>
      <c r="AP22" s="147"/>
      <c r="AQ22" s="148"/>
      <c r="AR22" s="148"/>
      <c r="AS22" s="148"/>
      <c r="AT22" s="147"/>
      <c r="AU22" s="148"/>
      <c r="AV22" s="148"/>
      <c r="AW22" s="148"/>
      <c r="AX22" s="148"/>
      <c r="AY22" s="149"/>
      <c r="AZ22" s="149"/>
      <c r="BA22" s="52"/>
    </row>
    <row r="23" spans="2:67" ht="24" x14ac:dyDescent="0.2">
      <c r="B23" s="186" t="s">
        <v>40</v>
      </c>
      <c r="C23" s="1">
        <v>9.8245959755200368E-2</v>
      </c>
      <c r="D23" s="1">
        <f>N23*S23</f>
        <v>2.4247275828497561E-2</v>
      </c>
      <c r="E23" s="1">
        <f>C23-D23</f>
        <v>7.3998683926702807E-2</v>
      </c>
      <c r="F23" s="1">
        <v>0</v>
      </c>
      <c r="G23" s="1">
        <v>0</v>
      </c>
      <c r="H23" s="2">
        <v>100</v>
      </c>
      <c r="I23" s="1">
        <v>16351.31308</v>
      </c>
      <c r="J23" s="1">
        <v>66085.124580000003</v>
      </c>
      <c r="K23" s="1">
        <v>0</v>
      </c>
      <c r="L23" s="1">
        <v>0</v>
      </c>
      <c r="M23" s="1">
        <v>114640.64018</v>
      </c>
      <c r="N23" s="1">
        <f>I23/M23</f>
        <v>0.14263103428527976</v>
      </c>
      <c r="O23" s="1">
        <f>J23/M23</f>
        <v>0.57645460175587093</v>
      </c>
      <c r="P23" s="1">
        <v>0</v>
      </c>
      <c r="Q23" s="1">
        <v>0</v>
      </c>
      <c r="R23" s="2">
        <v>100</v>
      </c>
      <c r="S23" s="31">
        <v>0.17</v>
      </c>
      <c r="T23" s="31">
        <v>0.15</v>
      </c>
      <c r="U23" s="24">
        <v>0.17860000000000001</v>
      </c>
      <c r="V23" s="38" t="s">
        <v>240</v>
      </c>
      <c r="W23" s="1">
        <v>1.0378743998770272</v>
      </c>
      <c r="X23" s="1">
        <v>0.98299999999999998</v>
      </c>
      <c r="Y23" s="1">
        <f>(D23/X23)*W23</f>
        <v>2.5600841148682253E-2</v>
      </c>
      <c r="Z23" s="1">
        <f>(E23/X23)*W23</f>
        <v>7.8129541884147002E-2</v>
      </c>
      <c r="AA23" s="1">
        <f>(F23/X23)*W23</f>
        <v>0</v>
      </c>
      <c r="AB23" s="1">
        <v>0</v>
      </c>
      <c r="AC23" s="2">
        <v>100</v>
      </c>
      <c r="AD23" s="17">
        <v>0.10373038303282926</v>
      </c>
      <c r="AE23" s="210">
        <f>Y23*100/AD23</f>
        <v>24.680176048882355</v>
      </c>
      <c r="AF23" s="210">
        <f>Z23*100/AD23</f>
        <v>75.319823951117641</v>
      </c>
      <c r="AG23" s="210">
        <v>0</v>
      </c>
      <c r="AH23" s="210">
        <v>0</v>
      </c>
      <c r="AI23" s="18">
        <f>SUM(AE23:AH23)</f>
        <v>100</v>
      </c>
      <c r="AJ23" s="2">
        <v>100</v>
      </c>
      <c r="AK23" s="1">
        <v>6</v>
      </c>
      <c r="AM23" s="147"/>
      <c r="AN23" s="147"/>
      <c r="AO23" s="147"/>
      <c r="AP23" s="148"/>
      <c r="AQ23" s="148"/>
      <c r="AR23" s="148"/>
      <c r="AS23" s="148"/>
      <c r="AT23" s="147"/>
      <c r="AU23" s="148"/>
      <c r="AV23" s="148"/>
      <c r="AW23" s="148"/>
      <c r="AX23" s="148"/>
      <c r="AY23" s="149"/>
      <c r="AZ23" s="149"/>
      <c r="BA23" s="52"/>
    </row>
    <row r="24" spans="2:67" x14ac:dyDescent="0.2">
      <c r="B24" s="50" t="s">
        <v>41</v>
      </c>
      <c r="C24" s="1">
        <v>8.9250907488701875E-2</v>
      </c>
      <c r="D24" s="1">
        <f>N24*S24</f>
        <v>2.597789907906136E-2</v>
      </c>
      <c r="E24" s="1">
        <f>O24*T24</f>
        <v>1.6689837287408929E-2</v>
      </c>
      <c r="F24" s="1">
        <f>P24*U24</f>
        <v>2.7897951729963033E-3</v>
      </c>
      <c r="G24" s="1">
        <f>C24-(F24+E24+D24)</f>
        <v>4.3793375949235283E-2</v>
      </c>
      <c r="H24" s="2">
        <v>200</v>
      </c>
      <c r="I24" s="1">
        <v>15326.37233</v>
      </c>
      <c r="J24" s="1">
        <v>3938.6504599999998</v>
      </c>
      <c r="K24" s="1">
        <v>4664.5392499999998</v>
      </c>
      <c r="L24" s="1">
        <v>12783.231019999999</v>
      </c>
      <c r="M24" s="1">
        <v>82596.830470000001</v>
      </c>
      <c r="N24" s="1">
        <f>I24/M24</f>
        <v>0.18555642199329542</v>
      </c>
      <c r="O24" s="1">
        <f>J24/M24</f>
        <v>4.768524939259694E-2</v>
      </c>
      <c r="P24" s="1">
        <f>K24/M24</f>
        <v>5.6473586497900879E-2</v>
      </c>
      <c r="Q24" s="1">
        <f>L24/M24</f>
        <v>0.15476660481110105</v>
      </c>
      <c r="R24" s="2">
        <v>200</v>
      </c>
      <c r="S24" s="31">
        <v>0.14000000000000001</v>
      </c>
      <c r="T24" s="26">
        <v>0.35</v>
      </c>
      <c r="U24" s="24">
        <v>4.9399999999999999E-2</v>
      </c>
      <c r="V24" s="1">
        <f>G24/Q24</f>
        <v>0.28296398956794899</v>
      </c>
      <c r="W24" s="1">
        <v>1.0378743998770272</v>
      </c>
      <c r="X24" s="1">
        <v>0.89300000000000002</v>
      </c>
      <c r="Y24" s="1">
        <f>(D24/X24)*W24</f>
        <v>3.019238120576348E-2</v>
      </c>
      <c r="Z24" s="1">
        <f>(E24/X24)*W24</f>
        <v>1.9397485844025505E-2</v>
      </c>
      <c r="AA24" s="1">
        <f>(F24/X24)*W24</f>
        <v>3.2423930469802527E-3</v>
      </c>
      <c r="AB24" s="1">
        <f>(G24/X24)*W24</f>
        <v>5.0898122936060025E-2</v>
      </c>
      <c r="AC24" s="2">
        <v>200</v>
      </c>
      <c r="AD24" s="17">
        <v>0.10373038303282926</v>
      </c>
      <c r="AE24" s="210">
        <f>Y24*100/AD24</f>
        <v>29.106593770320892</v>
      </c>
      <c r="AF24" s="210">
        <f>Z24*100/AD24</f>
        <v>18.699907661467385</v>
      </c>
      <c r="AG24" s="210">
        <f>AA24*100/AD24</f>
        <v>3.1257891392862969</v>
      </c>
      <c r="AH24" s="210">
        <f>AB24*100/AD24</f>
        <v>49.067709428925433</v>
      </c>
      <c r="AI24" s="18">
        <f>SUM(AE24:AH24)</f>
        <v>100</v>
      </c>
      <c r="AJ24" s="2">
        <v>200</v>
      </c>
      <c r="AK24" s="1">
        <v>5</v>
      </c>
      <c r="AM24" s="147"/>
      <c r="AN24" s="147"/>
      <c r="AO24" s="148"/>
      <c r="AP24" s="147"/>
      <c r="AQ24" s="148"/>
      <c r="AR24" s="148"/>
      <c r="AS24" s="148"/>
      <c r="AT24" s="167"/>
      <c r="AU24" s="148"/>
      <c r="AV24" s="148"/>
      <c r="AW24" s="148"/>
      <c r="AX24" s="148"/>
      <c r="AY24" s="149"/>
      <c r="AZ24" s="149"/>
      <c r="BA24" s="52"/>
    </row>
    <row r="25" spans="2:67" ht="17" customHeight="1" x14ac:dyDescent="0.2">
      <c r="B25" s="3" t="s">
        <v>42</v>
      </c>
      <c r="C25" s="1">
        <v>7.5558439038587485E-2</v>
      </c>
      <c r="D25" s="1">
        <f>N25*S25</f>
        <v>9.5273196340764019E-3</v>
      </c>
      <c r="E25" s="1">
        <f>O25*T25</f>
        <v>1.6454906746044367E-2</v>
      </c>
      <c r="F25" s="1">
        <f>P25*U25</f>
        <v>5.1094083988204265E-3</v>
      </c>
      <c r="G25" s="1">
        <f>C25-(F25+E25+D25)</f>
        <v>4.4466804259646289E-2</v>
      </c>
      <c r="H25" s="2">
        <v>300</v>
      </c>
      <c r="I25" s="1">
        <v>9324.3967799999991</v>
      </c>
      <c r="J25" s="1">
        <v>1789.3814299999999</v>
      </c>
      <c r="K25" s="1">
        <v>1882.27711</v>
      </c>
      <c r="L25" s="1">
        <v>9808.3465699999997</v>
      </c>
      <c r="M25" s="1">
        <v>29361.02851</v>
      </c>
      <c r="N25" s="1">
        <f>I25/M25</f>
        <v>0.31757732113588005</v>
      </c>
      <c r="O25" s="1">
        <f>J25/M25</f>
        <v>6.0944099059423579E-2</v>
      </c>
      <c r="P25" s="1">
        <f>K25/M25</f>
        <v>6.4108010022840986E-2</v>
      </c>
      <c r="Q25" s="1">
        <f>L25/M25</f>
        <v>0.33406004720370741</v>
      </c>
      <c r="R25" s="2">
        <v>300</v>
      </c>
      <c r="S25" s="31">
        <v>0.03</v>
      </c>
      <c r="T25" s="31">
        <v>0.27</v>
      </c>
      <c r="U25" s="24">
        <v>7.9699999999999993E-2</v>
      </c>
      <c r="V25" s="1">
        <f>G25/Q25</f>
        <v>0.1331102136632662</v>
      </c>
      <c r="W25" s="1">
        <v>1.0378743998770272</v>
      </c>
      <c r="X25" s="1">
        <v>0.75600000000000001</v>
      </c>
      <c r="Y25" s="1">
        <f>(D25/X25)*W25</f>
        <v>1.3079578237637121E-2</v>
      </c>
      <c r="Z25" s="1">
        <f>(E25/X25)*W25</f>
        <v>2.2590114370480481E-2</v>
      </c>
      <c r="AA25" s="1">
        <f>(F25/X25)*W25</f>
        <v>7.0144499677941702E-3</v>
      </c>
      <c r="AB25" s="1">
        <f>(G25/X25)*W25</f>
        <v>6.1046240456917499E-2</v>
      </c>
      <c r="AC25" s="2">
        <v>300</v>
      </c>
      <c r="AD25" s="17">
        <v>0.10373038303282926</v>
      </c>
      <c r="AE25" s="210">
        <f>Y25*100/AD25</f>
        <v>12.60920653642782</v>
      </c>
      <c r="AF25" s="210">
        <f>Z25*100/AD25</f>
        <v>21.777721926786885</v>
      </c>
      <c r="AG25" s="210">
        <f>AA25*100/AD25</f>
        <v>6.7621942218936866</v>
      </c>
      <c r="AH25" s="210">
        <f>AB25*100/AD25</f>
        <v>58.850877314891619</v>
      </c>
      <c r="AI25" s="18">
        <f>SUM(AE25:AH25)</f>
        <v>100</v>
      </c>
      <c r="AJ25" s="2">
        <v>300</v>
      </c>
      <c r="AK25" s="1">
        <v>5.5</v>
      </c>
      <c r="AM25" s="147"/>
      <c r="AN25" s="147"/>
      <c r="AO25" s="147"/>
      <c r="AP25" s="148"/>
      <c r="AQ25" s="148"/>
      <c r="AR25" s="148"/>
      <c r="AS25" s="148"/>
      <c r="AT25" s="148"/>
      <c r="AU25" s="148"/>
      <c r="AV25" s="148"/>
      <c r="AW25" s="148"/>
      <c r="AX25" s="148"/>
      <c r="AY25" s="149"/>
      <c r="AZ25" s="149"/>
      <c r="BA25" s="52"/>
    </row>
    <row r="26" spans="2:67" ht="17" thickBot="1" x14ac:dyDescent="0.25">
      <c r="B26" s="180"/>
      <c r="C26" s="181">
        <v>5.0872017818308232E-2</v>
      </c>
      <c r="D26" s="181">
        <f>N26*S26</f>
        <v>3.1935141262015701E-2</v>
      </c>
      <c r="E26" s="181">
        <f>C26-D26</f>
        <v>1.8936876556292531E-2</v>
      </c>
      <c r="F26" s="181">
        <v>0</v>
      </c>
      <c r="G26" s="181">
        <v>0</v>
      </c>
      <c r="H26" s="182">
        <v>400</v>
      </c>
      <c r="I26" s="181">
        <v>19999.99999</v>
      </c>
      <c r="J26" s="181">
        <v>71058.356920000006</v>
      </c>
      <c r="K26" s="181">
        <v>0</v>
      </c>
      <c r="L26" s="181">
        <v>0</v>
      </c>
      <c r="M26" s="181">
        <v>18788.08034</v>
      </c>
      <c r="N26" s="181">
        <f>I26/M26</f>
        <v>1.0645047087338568</v>
      </c>
      <c r="O26" s="181">
        <f>J26/M26</f>
        <v>3.7820977787026009</v>
      </c>
      <c r="P26" s="181">
        <v>0</v>
      </c>
      <c r="Q26" s="181">
        <v>0</v>
      </c>
      <c r="R26" s="182">
        <v>400</v>
      </c>
      <c r="S26" s="183">
        <v>0.03</v>
      </c>
      <c r="T26" s="183">
        <v>0.21</v>
      </c>
      <c r="U26" s="189" t="s">
        <v>240</v>
      </c>
      <c r="V26" s="189" t="s">
        <v>240</v>
      </c>
      <c r="W26" s="181">
        <v>1.0378743998770272</v>
      </c>
      <c r="X26" s="181">
        <v>0.50900000000000001</v>
      </c>
      <c r="Y26" s="181">
        <f>(D26/X26)*W26</f>
        <v>6.5117221163659408E-2</v>
      </c>
      <c r="Z26" s="181">
        <f>(E26/X26)*W26</f>
        <v>3.8613161869169854E-2</v>
      </c>
      <c r="AA26" s="181">
        <f>(F26/X26)*W26</f>
        <v>0</v>
      </c>
      <c r="AB26" s="181">
        <f>(G26/X26)*W26</f>
        <v>0</v>
      </c>
      <c r="AC26" s="182">
        <v>400</v>
      </c>
      <c r="AD26" s="181">
        <v>0.10373038303282926</v>
      </c>
      <c r="AE26" s="211">
        <f>Y26*100/AD26</f>
        <v>62.775456196908756</v>
      </c>
      <c r="AF26" s="211">
        <f>Z26*100/AD26</f>
        <v>37.224543803091244</v>
      </c>
      <c r="AG26" s="211">
        <f>AA26*100/AD26</f>
        <v>0</v>
      </c>
      <c r="AH26" s="211">
        <f>AB26*100/AD26</f>
        <v>0</v>
      </c>
      <c r="AI26" s="184">
        <f>SUM(AE26:AH26)</f>
        <v>100</v>
      </c>
      <c r="AJ26" s="182">
        <v>400</v>
      </c>
      <c r="AK26" s="188" t="s">
        <v>240</v>
      </c>
      <c r="AM26" s="150"/>
      <c r="AN26" s="147"/>
      <c r="AO26" s="148"/>
      <c r="AP26" s="147"/>
      <c r="AQ26" s="148"/>
      <c r="AR26" s="148"/>
      <c r="AS26" s="148"/>
      <c r="AT26" s="148"/>
      <c r="AU26" s="147"/>
      <c r="AV26" s="148"/>
      <c r="AW26" s="148"/>
      <c r="AX26" s="148"/>
      <c r="AY26" s="149"/>
      <c r="AZ26" s="149"/>
      <c r="BA26" s="52"/>
    </row>
    <row r="27" spans="2:67" x14ac:dyDescent="0.2">
      <c r="I27" s="1"/>
      <c r="J27" s="1"/>
      <c r="K27" s="1"/>
      <c r="L27" s="1"/>
      <c r="M27" s="1"/>
      <c r="N27" s="1"/>
      <c r="O27" s="1"/>
      <c r="P27" s="1"/>
      <c r="Q27" s="1"/>
      <c r="S27" s="1"/>
      <c r="T27" s="1"/>
      <c r="V27" s="1"/>
      <c r="W27" s="1"/>
      <c r="X27" s="1"/>
      <c r="Y27" s="1"/>
      <c r="Z27" s="1"/>
      <c r="AA27" s="1"/>
      <c r="AB27" s="1"/>
      <c r="AD27" s="1"/>
      <c r="AE27" s="210"/>
      <c r="AF27" s="210"/>
      <c r="AG27" s="210"/>
      <c r="AH27" s="210"/>
      <c r="AI27" s="18"/>
      <c r="AM27" s="147"/>
      <c r="AN27" s="147"/>
      <c r="AO27" s="148"/>
      <c r="AP27" s="147"/>
      <c r="AQ27" s="148"/>
      <c r="AR27" s="148"/>
      <c r="AS27" s="148"/>
      <c r="AT27" s="148"/>
      <c r="AU27" s="148"/>
      <c r="AV27" s="147"/>
      <c r="AW27" s="148"/>
      <c r="AX27" s="148"/>
      <c r="AY27" s="149"/>
      <c r="AZ27" s="149"/>
      <c r="BA27" s="52"/>
    </row>
    <row r="28" spans="2:67" x14ac:dyDescent="0.2">
      <c r="B28" s="6" t="s">
        <v>30</v>
      </c>
      <c r="C28" s="1">
        <v>0.20919069793763592</v>
      </c>
      <c r="D28" s="1">
        <f>N28*S28</f>
        <v>9.1504210368867356E-2</v>
      </c>
      <c r="E28" s="1">
        <f>C28-D28</f>
        <v>0.11768648756876857</v>
      </c>
      <c r="F28" s="1">
        <v>0</v>
      </c>
      <c r="G28" s="1">
        <v>0</v>
      </c>
      <c r="H28" s="2">
        <v>25</v>
      </c>
      <c r="I28" s="1">
        <v>66559.325760000007</v>
      </c>
      <c r="J28" s="1">
        <v>59249.164219999999</v>
      </c>
      <c r="K28" s="1">
        <v>0</v>
      </c>
      <c r="L28" s="1">
        <v>0</v>
      </c>
      <c r="M28" s="1">
        <v>94560.811069999996</v>
      </c>
      <c r="N28" s="1">
        <f>I28/M28</f>
        <v>0.70387854129897964</v>
      </c>
      <c r="O28" s="1">
        <f>J28/M28</f>
        <v>0.62657208149515509</v>
      </c>
      <c r="P28" s="1">
        <v>0</v>
      </c>
      <c r="Q28" s="1">
        <v>0</v>
      </c>
      <c r="R28" s="2">
        <v>25</v>
      </c>
      <c r="S28" s="31">
        <v>0.13</v>
      </c>
      <c r="T28" s="31">
        <v>0.16</v>
      </c>
      <c r="U28" s="31">
        <v>9.74E-2</v>
      </c>
      <c r="V28" s="38" t="s">
        <v>240</v>
      </c>
      <c r="W28" s="1">
        <v>1.0745431717223666</v>
      </c>
      <c r="X28" s="1">
        <v>1.046</v>
      </c>
      <c r="Y28" s="1">
        <f>(D28/X28)*W28</f>
        <v>9.4001170588636121E-2</v>
      </c>
      <c r="Z28" s="1">
        <f>(E28/X28)*W28</f>
        <v>0.12089790785947364</v>
      </c>
      <c r="AA28" s="1">
        <v>0</v>
      </c>
      <c r="AB28" s="1">
        <f>(G28/X28)*W28</f>
        <v>0</v>
      </c>
      <c r="AC28" s="2">
        <v>25</v>
      </c>
      <c r="AD28" s="17">
        <v>0.21489907844810976</v>
      </c>
      <c r="AE28" s="210">
        <f>Y28*100/AD28</f>
        <v>43.742007302899609</v>
      </c>
      <c r="AF28" s="210">
        <f>Z28*100/AD28</f>
        <v>56.257992697100399</v>
      </c>
      <c r="AG28" s="210">
        <f t="shared" ref="AG28:AG29" si="6">AA28*100/AD28</f>
        <v>0</v>
      </c>
      <c r="AH28" s="210">
        <f>AB28*100/AD28</f>
        <v>0</v>
      </c>
      <c r="AI28" s="18">
        <f>AE28+AF28+AG28+AH28</f>
        <v>100</v>
      </c>
      <c r="AJ28" s="2">
        <v>25</v>
      </c>
      <c r="AK28" s="1">
        <v>7.06</v>
      </c>
      <c r="AM28" s="147"/>
      <c r="AN28" s="147"/>
      <c r="AO28" s="147"/>
      <c r="AP28" s="148"/>
      <c r="AQ28" s="148"/>
      <c r="AR28" s="148"/>
      <c r="AS28" s="148"/>
      <c r="AT28" s="148"/>
      <c r="AU28" s="148"/>
      <c r="AV28" s="147"/>
      <c r="AW28" s="148"/>
      <c r="AX28" s="148"/>
      <c r="AY28" s="149"/>
      <c r="AZ28" s="149"/>
      <c r="BA28" s="52"/>
    </row>
    <row r="29" spans="2:67" ht="17" customHeight="1" x14ac:dyDescent="0.2">
      <c r="B29" s="186" t="s">
        <v>43</v>
      </c>
      <c r="C29" s="1">
        <v>0.200991062550023</v>
      </c>
      <c r="D29" s="1">
        <f t="shared" ref="D29:D32" si="7">N29*S29</f>
        <v>9.8967196416893416E-2</v>
      </c>
      <c r="E29" s="1">
        <f>C29-D29</f>
        <v>0.10202386613312958</v>
      </c>
      <c r="F29" s="1">
        <v>0</v>
      </c>
      <c r="G29" s="1">
        <v>0</v>
      </c>
      <c r="H29" s="2">
        <v>100</v>
      </c>
      <c r="I29" s="1">
        <v>59506.224289999998</v>
      </c>
      <c r="J29" s="1">
        <v>45704.166469999996</v>
      </c>
      <c r="K29" s="1">
        <v>0</v>
      </c>
      <c r="L29" s="1">
        <v>0</v>
      </c>
      <c r="M29" s="1">
        <v>102216.27464</v>
      </c>
      <c r="N29" s="1">
        <f>I29/M29</f>
        <v>0.58215997892290239</v>
      </c>
      <c r="O29" s="1">
        <f>J29/M29</f>
        <v>0.44713199175931145</v>
      </c>
      <c r="P29" s="1">
        <v>0</v>
      </c>
      <c r="Q29" s="1">
        <v>0</v>
      </c>
      <c r="R29" s="2">
        <v>100</v>
      </c>
      <c r="S29" s="31">
        <v>0.17</v>
      </c>
      <c r="T29" s="31">
        <v>0.15</v>
      </c>
      <c r="U29" s="31">
        <v>0.17860000000000001</v>
      </c>
      <c r="V29" s="38" t="s">
        <v>240</v>
      </c>
      <c r="W29" s="1">
        <v>1.0745431717223666</v>
      </c>
      <c r="X29" s="1">
        <v>1.0049999999999999</v>
      </c>
      <c r="Y29" s="1">
        <f>(D29/X29)*W29</f>
        <v>0.10581544789480507</v>
      </c>
      <c r="Z29" s="1">
        <f>(E29/X29)*W29</f>
        <v>0.10908363055330468</v>
      </c>
      <c r="AA29" s="1">
        <v>0</v>
      </c>
      <c r="AB29" s="1">
        <f>(G29/X29)*W29</f>
        <v>0</v>
      </c>
      <c r="AC29" s="2">
        <v>100</v>
      </c>
      <c r="AD29" s="17">
        <v>0.21489907844810976</v>
      </c>
      <c r="AE29" s="210">
        <f>Y29*100/AD29</f>
        <v>49.239600587843199</v>
      </c>
      <c r="AF29" s="210">
        <f>Z29*100/AD29</f>
        <v>50.760399412156801</v>
      </c>
      <c r="AG29" s="210">
        <f t="shared" si="6"/>
        <v>0</v>
      </c>
      <c r="AH29" s="210">
        <f t="shared" ref="AH29:AH32" si="8">AB29*100/AD29</f>
        <v>0</v>
      </c>
      <c r="AI29" s="18">
        <f>AE29+AF29+AG29+AH29</f>
        <v>100</v>
      </c>
      <c r="AJ29" s="2">
        <v>100</v>
      </c>
      <c r="AK29" s="1">
        <v>7.06</v>
      </c>
      <c r="AM29" s="147"/>
      <c r="AN29" s="147"/>
      <c r="AO29" s="148"/>
      <c r="AP29" s="147"/>
      <c r="AQ29" s="148"/>
      <c r="AR29" s="148"/>
      <c r="AS29" s="148"/>
      <c r="AT29" s="148"/>
      <c r="AU29" s="148"/>
      <c r="AV29" s="148"/>
      <c r="AW29" s="147"/>
      <c r="AX29" s="148"/>
      <c r="AY29" s="151"/>
      <c r="AZ29" s="151"/>
      <c r="BA29" s="52"/>
    </row>
    <row r="30" spans="2:67" x14ac:dyDescent="0.2">
      <c r="B30" s="50" t="s">
        <v>44</v>
      </c>
      <c r="C30" s="1">
        <v>0.18379182734673749</v>
      </c>
      <c r="D30" s="1">
        <f t="shared" si="7"/>
        <v>7.3702276054438215E-2</v>
      </c>
      <c r="E30" s="1">
        <f>C30-D30</f>
        <v>0.11008955129229928</v>
      </c>
      <c r="F30" s="1">
        <v>0</v>
      </c>
      <c r="G30" s="1">
        <v>0</v>
      </c>
      <c r="H30" s="2">
        <v>200</v>
      </c>
      <c r="I30" s="1">
        <v>49414.207759999998</v>
      </c>
      <c r="J30" s="1">
        <v>30866.548650000001</v>
      </c>
      <c r="K30" s="1">
        <v>0</v>
      </c>
      <c r="L30" s="1">
        <v>0</v>
      </c>
      <c r="M30" s="1">
        <v>93863.981639999998</v>
      </c>
      <c r="N30" s="1">
        <f>I30/M30</f>
        <v>0.52644482896027289</v>
      </c>
      <c r="O30" s="1">
        <f>J30/M30</f>
        <v>0.32884337645491768</v>
      </c>
      <c r="P30" s="1">
        <v>0</v>
      </c>
      <c r="Q30" s="1">
        <v>0</v>
      </c>
      <c r="R30" s="2">
        <v>200</v>
      </c>
      <c r="S30" s="31">
        <v>0.14000000000000001</v>
      </c>
      <c r="T30" s="26">
        <v>0.35</v>
      </c>
      <c r="U30" s="31">
        <v>4.9399999999999999E-2</v>
      </c>
      <c r="V30" s="38" t="s">
        <v>240</v>
      </c>
      <c r="W30" s="1">
        <v>1.0745431717223666</v>
      </c>
      <c r="X30" s="1">
        <v>0.91900000000000004</v>
      </c>
      <c r="Y30" s="1">
        <f>(D30/X30)*W30</f>
        <v>8.6176580494769825E-2</v>
      </c>
      <c r="Z30" s="1">
        <f>(E30/X30)*W30</f>
        <v>0.12872249795333995</v>
      </c>
      <c r="AA30" s="1">
        <v>0</v>
      </c>
      <c r="AB30" s="1">
        <f>(G30/X30)*W30</f>
        <v>0</v>
      </c>
      <c r="AC30" s="2">
        <v>200</v>
      </c>
      <c r="AD30" s="17">
        <v>0.21489907844810976</v>
      </c>
      <c r="AE30" s="210">
        <f>Y30*100/AD30</f>
        <v>40.100953953405764</v>
      </c>
      <c r="AF30" s="210">
        <f>Z30*100/AD30</f>
        <v>59.899046046594243</v>
      </c>
      <c r="AG30" s="210">
        <f>AA30*100/AD30</f>
        <v>0</v>
      </c>
      <c r="AH30" s="210">
        <f t="shared" si="8"/>
        <v>0</v>
      </c>
      <c r="AI30" s="18">
        <f>AE30+AF30+AG30+AH30</f>
        <v>100</v>
      </c>
      <c r="AJ30" s="2">
        <v>200</v>
      </c>
      <c r="AK30" s="1">
        <v>7</v>
      </c>
      <c r="AM30" s="147"/>
      <c r="AN30" s="147"/>
      <c r="AO30" s="147"/>
      <c r="AP30" s="148"/>
      <c r="AQ30" s="148"/>
      <c r="AR30" s="148"/>
      <c r="AS30" s="148"/>
      <c r="AT30" s="148"/>
      <c r="AU30" s="148"/>
      <c r="AV30" s="148"/>
      <c r="AW30" s="147"/>
      <c r="AX30" s="148"/>
      <c r="AY30" s="151"/>
      <c r="AZ30" s="151"/>
      <c r="BA30" s="52"/>
    </row>
    <row r="31" spans="2:67" x14ac:dyDescent="0.2">
      <c r="B31" s="3" t="s">
        <v>45</v>
      </c>
      <c r="C31" s="1">
        <v>0.1581929656488241</v>
      </c>
      <c r="D31" s="1">
        <f t="shared" si="7"/>
        <v>2.6583743735879548E-2</v>
      </c>
      <c r="E31" s="1">
        <f>O31*T31</f>
        <v>9.9487603142477773E-2</v>
      </c>
      <c r="F31" s="1">
        <f>P31*U31</f>
        <v>1.2898864727274215E-3</v>
      </c>
      <c r="G31" s="1">
        <f>C31-(F31+E31+D31)</f>
        <v>3.0831732297739362E-2</v>
      </c>
      <c r="H31" s="2">
        <v>300</v>
      </c>
      <c r="I31" s="1">
        <v>40822.338029999999</v>
      </c>
      <c r="J31" s="1">
        <v>16974.93779</v>
      </c>
      <c r="K31" s="1">
        <v>745.58326999999997</v>
      </c>
      <c r="L31" s="1">
        <v>6186.0587400000004</v>
      </c>
      <c r="M31" s="1">
        <v>46068.384989999999</v>
      </c>
      <c r="N31" s="1">
        <f>I31/M31</f>
        <v>0.88612479119598497</v>
      </c>
      <c r="O31" s="1">
        <f>J31/M31</f>
        <v>0.36847260423139916</v>
      </c>
      <c r="P31" s="1">
        <f>K31/M31</f>
        <v>1.6184271928825867E-2</v>
      </c>
      <c r="Q31" s="1">
        <f>L31/M31</f>
        <v>0.13427991324946165</v>
      </c>
      <c r="R31" s="2">
        <v>300</v>
      </c>
      <c r="S31" s="31">
        <v>0.03</v>
      </c>
      <c r="T31" s="31">
        <v>0.27</v>
      </c>
      <c r="U31" s="31">
        <v>7.9699999999999993E-2</v>
      </c>
      <c r="V31" s="1">
        <f>G31/Q31</f>
        <v>0.22960792535262509</v>
      </c>
      <c r="W31" s="1">
        <v>1.0745431717223666</v>
      </c>
      <c r="X31" s="1">
        <v>0.79100000000000004</v>
      </c>
      <c r="Y31" s="1">
        <f>(D31/X31)*W31</f>
        <v>3.6112996599502664E-2</v>
      </c>
      <c r="Z31" s="1">
        <f>(E31/X31)*W31</f>
        <v>0.13515009434611144</v>
      </c>
      <c r="AA31" s="1">
        <f>(F31/X31)*W31</f>
        <v>1.7522613167715543E-3</v>
      </c>
      <c r="AB31" s="1">
        <f>(G31/X31)*W31</f>
        <v>4.188372618572412E-2</v>
      </c>
      <c r="AC31" s="2">
        <v>300</v>
      </c>
      <c r="AD31" s="17">
        <v>0.21489907844810976</v>
      </c>
      <c r="AE31" s="210">
        <f>Y31*100/AD31</f>
        <v>16.804630741226109</v>
      </c>
      <c r="AF31" s="210">
        <f>Z31*100/AD31</f>
        <v>62.890029739585522</v>
      </c>
      <c r="AG31" s="210">
        <f>AA31*100/AD31</f>
        <v>0.81538800883907048</v>
      </c>
      <c r="AH31" s="210">
        <f t="shared" si="8"/>
        <v>19.489951510349311</v>
      </c>
      <c r="AI31" s="46">
        <f>SUM(AE31:AH31)</f>
        <v>100.00000000000001</v>
      </c>
      <c r="AJ31" s="2">
        <v>300</v>
      </c>
      <c r="AK31" s="1">
        <v>6.5</v>
      </c>
      <c r="AM31" s="147"/>
      <c r="AN31" s="147"/>
      <c r="AO31" s="148"/>
      <c r="AP31" s="147"/>
      <c r="AQ31" s="148"/>
      <c r="AR31" s="148"/>
      <c r="AS31" s="148"/>
      <c r="AT31" s="148"/>
      <c r="AU31" s="148"/>
      <c r="AV31" s="148"/>
      <c r="AW31" s="148"/>
      <c r="AX31" s="147"/>
      <c r="AY31" s="151"/>
      <c r="AZ31" s="151"/>
      <c r="BA31" s="52"/>
    </row>
    <row r="32" spans="2:67" ht="17" thickBot="1" x14ac:dyDescent="0.25">
      <c r="B32" s="180"/>
      <c r="C32" s="181">
        <v>0.11919469978090917</v>
      </c>
      <c r="D32" s="181">
        <f t="shared" si="7"/>
        <v>1.1030954459725446E-2</v>
      </c>
      <c r="E32" s="181">
        <f>C32-D32</f>
        <v>0.10816374532118372</v>
      </c>
      <c r="F32" s="181">
        <v>0</v>
      </c>
      <c r="G32" s="181">
        <v>0</v>
      </c>
      <c r="H32" s="182">
        <v>400</v>
      </c>
      <c r="I32" s="181">
        <v>5561.1085599999997</v>
      </c>
      <c r="J32" s="181">
        <v>5331.91932</v>
      </c>
      <c r="K32" s="181">
        <v>0</v>
      </c>
      <c r="L32" s="181">
        <v>0</v>
      </c>
      <c r="M32" s="181">
        <v>15124.09986</v>
      </c>
      <c r="N32" s="181">
        <f>I32/M32</f>
        <v>0.3676984819908482</v>
      </c>
      <c r="O32" s="181">
        <f>J32/M32</f>
        <v>0.3525445725270423</v>
      </c>
      <c r="P32" s="181">
        <v>0</v>
      </c>
      <c r="Q32" s="181">
        <v>0</v>
      </c>
      <c r="R32" s="182">
        <v>400</v>
      </c>
      <c r="S32" s="183">
        <v>0.03</v>
      </c>
      <c r="T32" s="183">
        <v>0.21</v>
      </c>
      <c r="U32" s="217" t="s">
        <v>240</v>
      </c>
      <c r="V32" s="189" t="s">
        <v>240</v>
      </c>
      <c r="W32" s="181">
        <v>1.0745431717223666</v>
      </c>
      <c r="X32" s="181">
        <v>0.59599999999999997</v>
      </c>
      <c r="Y32" s="181">
        <f>(D32/X32)*W32</f>
        <v>1.988798119509793E-2</v>
      </c>
      <c r="Z32" s="181">
        <f>(E32/X32)*W32</f>
        <v>0.19501109725301183</v>
      </c>
      <c r="AA32" s="181">
        <v>0</v>
      </c>
      <c r="AB32" s="181">
        <f>(G32/X32)*W32</f>
        <v>0</v>
      </c>
      <c r="AC32" s="182">
        <v>400</v>
      </c>
      <c r="AD32" s="181">
        <v>0.21489907844810976</v>
      </c>
      <c r="AE32" s="211">
        <f>Y32*100/AD32</f>
        <v>9.2545679296154582</v>
      </c>
      <c r="AF32" s="211">
        <f>Z32*100/AD32</f>
        <v>90.745432070384538</v>
      </c>
      <c r="AG32" s="211">
        <f t="shared" ref="AG32" si="9">AA32*100/AD32</f>
        <v>0</v>
      </c>
      <c r="AH32" s="211">
        <f t="shared" si="8"/>
        <v>0</v>
      </c>
      <c r="AI32" s="184">
        <f>AE32+AF32+AG32+AH32</f>
        <v>100</v>
      </c>
      <c r="AJ32" s="182">
        <v>400</v>
      </c>
      <c r="AK32" s="188" t="s">
        <v>240</v>
      </c>
      <c r="AM32" s="147"/>
      <c r="AN32" s="147"/>
      <c r="AO32" s="147"/>
      <c r="AP32" s="148"/>
      <c r="AQ32" s="148"/>
      <c r="AR32" s="148"/>
      <c r="AS32" s="148"/>
      <c r="AT32" s="148"/>
      <c r="AU32" s="148"/>
      <c r="AV32" s="148"/>
      <c r="AW32" s="148"/>
      <c r="AX32" s="147"/>
      <c r="AY32" s="151"/>
      <c r="AZ32" s="151"/>
      <c r="BA32" s="52"/>
    </row>
    <row r="33" spans="2:68" ht="17" customHeight="1" x14ac:dyDescent="0.2">
      <c r="I33" s="1"/>
      <c r="J33" s="1"/>
      <c r="K33" s="1"/>
      <c r="L33" s="1"/>
      <c r="M33" s="1"/>
      <c r="N33" s="1"/>
      <c r="O33" s="1"/>
      <c r="P33" s="1"/>
      <c r="Q33" s="1"/>
      <c r="S33" s="1"/>
      <c r="T33" s="1"/>
      <c r="V33" s="1"/>
      <c r="W33" s="1"/>
      <c r="X33" s="1"/>
      <c r="Y33" s="1"/>
      <c r="Z33" s="1"/>
      <c r="AA33" s="1"/>
      <c r="AB33" s="1"/>
      <c r="AD33" s="1"/>
      <c r="AE33" s="210"/>
      <c r="AF33" s="210"/>
      <c r="AG33" s="210"/>
      <c r="AH33" s="210"/>
      <c r="AI33" s="18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51"/>
      <c r="AZ33" s="151"/>
      <c r="BA33" s="52"/>
    </row>
    <row r="34" spans="2:68" x14ac:dyDescent="0.2">
      <c r="B34" s="6" t="s">
        <v>30</v>
      </c>
      <c r="C34" s="30">
        <v>0.11463694388526401</v>
      </c>
      <c r="D34" s="1">
        <f t="shared" ref="D34:E36" si="10">N34*S34</f>
        <v>1.0444363099043766E-2</v>
      </c>
      <c r="E34" s="1">
        <f t="shared" si="10"/>
        <v>5.012065299430047E-2</v>
      </c>
      <c r="F34" s="1">
        <f>C34-(E34+D34)</f>
        <v>5.4071927791919772E-2</v>
      </c>
      <c r="G34" s="1">
        <v>0</v>
      </c>
      <c r="H34" s="2">
        <v>25</v>
      </c>
      <c r="I34" s="1">
        <v>9225.4094499999992</v>
      </c>
      <c r="J34" s="1">
        <v>35970.276729999998</v>
      </c>
      <c r="K34" s="1">
        <v>35957.937899999997</v>
      </c>
      <c r="L34" s="1">
        <v>0</v>
      </c>
      <c r="M34" s="1">
        <v>114827.79918</v>
      </c>
      <c r="N34" s="1">
        <f>I34/M34</f>
        <v>8.0341254608028961E-2</v>
      </c>
      <c r="O34" s="1">
        <f>J34/M34</f>
        <v>0.31325408121437792</v>
      </c>
      <c r="P34" s="1">
        <f>K34/M34</f>
        <v>0.3131466261374008</v>
      </c>
      <c r="Q34" s="1">
        <v>0</v>
      </c>
      <c r="R34" s="2">
        <v>25</v>
      </c>
      <c r="S34" s="31">
        <v>0.13</v>
      </c>
      <c r="T34" s="31">
        <v>0.16</v>
      </c>
      <c r="U34" s="31">
        <v>9.74E-2</v>
      </c>
      <c r="V34" s="215" t="s">
        <v>240</v>
      </c>
      <c r="W34" s="1">
        <v>1.0292532376711709</v>
      </c>
      <c r="X34" s="1">
        <v>1.0169999999999999</v>
      </c>
      <c r="Y34" s="1">
        <f>(D34/X34)*W34</f>
        <v>1.0570201116129893E-2</v>
      </c>
      <c r="Z34" s="1">
        <f>(E34/X34)*W34</f>
        <v>5.0724527402730611E-2</v>
      </c>
      <c r="AA34" s="1">
        <f>(F34/X34)*W34</f>
        <v>5.4723408797399405E-2</v>
      </c>
      <c r="AB34" s="1">
        <v>0</v>
      </c>
      <c r="AC34" s="2">
        <v>25</v>
      </c>
      <c r="AD34" s="1">
        <f>Y34+Z34+AA34</f>
        <v>0.1160181373162599</v>
      </c>
      <c r="AE34" s="210">
        <f>Y34*100/AD34</f>
        <v>9.1108178088707206</v>
      </c>
      <c r="AF34" s="210">
        <f>Z34*100/AD34</f>
        <v>43.721204784091618</v>
      </c>
      <c r="AG34" s="210">
        <f>AA34*100/AD34</f>
        <v>47.167977407037668</v>
      </c>
      <c r="AH34" s="210">
        <f t="shared" ref="AH34:AH47" si="11">AB34*100/AD34</f>
        <v>0</v>
      </c>
      <c r="AI34" s="18">
        <f>SUM(AE34:AH34)</f>
        <v>100</v>
      </c>
      <c r="AJ34" s="2">
        <v>25</v>
      </c>
      <c r="AK34" s="1">
        <v>1.1000000000000001</v>
      </c>
      <c r="BG34"/>
      <c r="BN34"/>
      <c r="BO34"/>
      <c r="BP34"/>
    </row>
    <row r="35" spans="2:68" ht="17" customHeight="1" x14ac:dyDescent="0.2">
      <c r="B35" s="186" t="s">
        <v>46</v>
      </c>
      <c r="C35" s="30">
        <v>0.110439252827565</v>
      </c>
      <c r="D35" s="1">
        <f t="shared" si="10"/>
        <v>5.8555082194509649E-3</v>
      </c>
      <c r="E35" s="1">
        <f t="shared" si="10"/>
        <v>5.326406252798855E-2</v>
      </c>
      <c r="F35" s="1">
        <f>C35-(E35+D35)</f>
        <v>5.1319682080125488E-2</v>
      </c>
      <c r="G35" s="1">
        <v>0</v>
      </c>
      <c r="H35" s="2">
        <v>100</v>
      </c>
      <c r="I35" s="1">
        <v>2996.3685300000002</v>
      </c>
      <c r="J35" s="1">
        <v>30890.332439999998</v>
      </c>
      <c r="K35" s="1">
        <v>14911.62132</v>
      </c>
      <c r="L35" s="1">
        <v>0</v>
      </c>
      <c r="M35" s="1">
        <v>86992.047659999997</v>
      </c>
      <c r="N35" s="1">
        <f>I35/M35</f>
        <v>3.444416599677038E-2</v>
      </c>
      <c r="O35" s="1">
        <f>J35/M35</f>
        <v>0.35509375018659034</v>
      </c>
      <c r="P35" s="1">
        <f>K35/M35</f>
        <v>0.17141361447520617</v>
      </c>
      <c r="Q35" s="1">
        <v>0</v>
      </c>
      <c r="R35" s="2">
        <v>100</v>
      </c>
      <c r="S35" s="31">
        <v>0.17</v>
      </c>
      <c r="T35" s="31">
        <v>0.15</v>
      </c>
      <c r="U35" s="31">
        <v>0.17860000000000001</v>
      </c>
      <c r="V35" s="215" t="s">
        <v>240</v>
      </c>
      <c r="W35" s="1">
        <v>1.0292532376711709</v>
      </c>
      <c r="X35" s="1">
        <v>0.97750000000000004</v>
      </c>
      <c r="Y35" s="1">
        <f>(D35/X35)*W35</f>
        <v>6.1655251080102906E-3</v>
      </c>
      <c r="Z35" s="1">
        <f>(E35/X35)*W35</f>
        <v>5.6084101082815245E-2</v>
      </c>
      <c r="AA35" s="1">
        <f>(F35/X35)*W35</f>
        <v>5.4036776406367594E-2</v>
      </c>
      <c r="AB35" s="1">
        <v>0</v>
      </c>
      <c r="AC35" s="2">
        <v>100</v>
      </c>
      <c r="AD35" s="1">
        <f t="shared" ref="AD35:AD36" si="12">Y35+Z35+AA35</f>
        <v>0.11628640259719314</v>
      </c>
      <c r="AE35" s="210">
        <f>Y35*100/AD35</f>
        <v>5.3020172352972166</v>
      </c>
      <c r="AF35" s="210">
        <f>Z35*100/AD35</f>
        <v>48.229285479821847</v>
      </c>
      <c r="AG35" s="210">
        <f>AA35*100/AD35</f>
        <v>46.468697284880932</v>
      </c>
      <c r="AH35" s="210">
        <f t="shared" si="11"/>
        <v>0</v>
      </c>
      <c r="AI35" s="18">
        <f>SUM(AE35:AH35)</f>
        <v>100</v>
      </c>
      <c r="AJ35" s="2">
        <v>100</v>
      </c>
      <c r="AK35" s="1">
        <v>1.1000000000000001</v>
      </c>
      <c r="BG35" s="49"/>
      <c r="BN35"/>
      <c r="BO35"/>
      <c r="BP35"/>
    </row>
    <row r="36" spans="2:68" x14ac:dyDescent="0.2">
      <c r="B36" s="50" t="s">
        <v>47</v>
      </c>
      <c r="C36" s="30">
        <v>0.100643540863266</v>
      </c>
      <c r="D36" s="1">
        <f t="shared" si="10"/>
        <v>2.1465672750035178E-2</v>
      </c>
      <c r="E36" s="1">
        <f t="shared" si="10"/>
        <v>3.6236031287236223E-2</v>
      </c>
      <c r="F36" s="1">
        <f>C36-(E36+D36)</f>
        <v>4.2941836825994603E-2</v>
      </c>
      <c r="G36" s="1">
        <v>0</v>
      </c>
      <c r="H36" s="2">
        <v>200</v>
      </c>
      <c r="I36" s="1">
        <v>12495.755450000001</v>
      </c>
      <c r="J36" s="1">
        <v>8437.5941199999997</v>
      </c>
      <c r="K36" s="1">
        <v>11165.126329999999</v>
      </c>
      <c r="L36" s="1">
        <v>0</v>
      </c>
      <c r="M36" s="1">
        <v>81497.830669999996</v>
      </c>
      <c r="N36" s="1">
        <f>I36/M36</f>
        <v>0.15332623392882269</v>
      </c>
      <c r="O36" s="1">
        <f>J36/M36</f>
        <v>0.10353151796353208</v>
      </c>
      <c r="P36" s="1">
        <f>K36/M36</f>
        <v>0.13699906167085218</v>
      </c>
      <c r="Q36" s="1">
        <v>0</v>
      </c>
      <c r="R36" s="2">
        <v>200</v>
      </c>
      <c r="S36" s="31">
        <v>0.14000000000000001</v>
      </c>
      <c r="T36" s="26">
        <v>0.35</v>
      </c>
      <c r="U36" s="31">
        <v>4.9399999999999999E-2</v>
      </c>
      <c r="V36" s="215" t="s">
        <v>240</v>
      </c>
      <c r="W36" s="1">
        <v>1.0292532376711709</v>
      </c>
      <c r="X36" s="1">
        <v>0.88749999999999996</v>
      </c>
      <c r="Y36" s="1">
        <f>(D36/X36)*W36</f>
        <v>2.4894212030156099E-2</v>
      </c>
      <c r="Z36" s="1">
        <f>(E36/X36)*W36</f>
        <v>4.2023721152385056E-2</v>
      </c>
      <c r="AA36" s="1">
        <f>(F36/X36)*W36</f>
        <v>4.9800591081354442E-2</v>
      </c>
      <c r="AB36" s="1">
        <v>0</v>
      </c>
      <c r="AC36" s="2">
        <v>200</v>
      </c>
      <c r="AD36" s="1">
        <f t="shared" si="12"/>
        <v>0.1167185242638956</v>
      </c>
      <c r="AE36" s="210">
        <f>Y36*100/AD36</f>
        <v>21.3284156796494</v>
      </c>
      <c r="AF36" s="210">
        <f>Z36*100/AD36</f>
        <v>36.004328719382379</v>
      </c>
      <c r="AG36" s="210">
        <f>AA36*100/AD36</f>
        <v>42.667255600968218</v>
      </c>
      <c r="AH36" s="210">
        <f t="shared" si="11"/>
        <v>0</v>
      </c>
      <c r="AI36" s="18">
        <f>SUM(AE36:AH36)</f>
        <v>100</v>
      </c>
      <c r="AJ36" s="2">
        <v>200</v>
      </c>
      <c r="AK36" s="1">
        <v>1.1000000000000001</v>
      </c>
      <c r="BG36" s="12"/>
      <c r="BN36"/>
      <c r="BO36"/>
      <c r="BP36"/>
    </row>
    <row r="37" spans="2:68" x14ac:dyDescent="0.2">
      <c r="B37" s="3" t="s">
        <v>48</v>
      </c>
      <c r="C37" s="1" t="s">
        <v>243</v>
      </c>
      <c r="D37" s="1" t="s">
        <v>243</v>
      </c>
      <c r="E37" s="1" t="s">
        <v>243</v>
      </c>
      <c r="F37" s="1" t="s">
        <v>243</v>
      </c>
      <c r="G37" s="1" t="s">
        <v>243</v>
      </c>
      <c r="H37" s="2">
        <v>300</v>
      </c>
      <c r="I37" s="1" t="s">
        <v>243</v>
      </c>
      <c r="J37" s="1" t="s">
        <v>243</v>
      </c>
      <c r="K37" s="1" t="s">
        <v>243</v>
      </c>
      <c r="L37" s="1" t="s">
        <v>243</v>
      </c>
      <c r="M37" s="1" t="s">
        <v>243</v>
      </c>
      <c r="N37" s="1" t="s">
        <v>243</v>
      </c>
      <c r="O37" s="1" t="s">
        <v>243</v>
      </c>
      <c r="P37" s="1" t="s">
        <v>243</v>
      </c>
      <c r="Q37" s="1" t="s">
        <v>243</v>
      </c>
      <c r="R37" s="2">
        <v>300</v>
      </c>
      <c r="S37" s="31">
        <v>0.03</v>
      </c>
      <c r="T37" s="31">
        <v>0.27</v>
      </c>
      <c r="U37" s="31">
        <v>7.9699999999999993E-2</v>
      </c>
      <c r="V37" s="215" t="s">
        <v>240</v>
      </c>
      <c r="W37" s="1">
        <v>1.0292532376711709</v>
      </c>
      <c r="X37" s="1">
        <v>0.74719999999999998</v>
      </c>
      <c r="Y37" s="1" t="s">
        <v>243</v>
      </c>
      <c r="Z37" s="1" t="s">
        <v>243</v>
      </c>
      <c r="AA37" s="1" t="s">
        <v>243</v>
      </c>
      <c r="AB37" s="1" t="s">
        <v>243</v>
      </c>
      <c r="AC37" s="2">
        <v>300</v>
      </c>
      <c r="AD37" s="1" t="s">
        <v>243</v>
      </c>
      <c r="AE37" s="210" t="s">
        <v>243</v>
      </c>
      <c r="AF37" s="210" t="s">
        <v>243</v>
      </c>
      <c r="AG37" s="210" t="s">
        <v>243</v>
      </c>
      <c r="AH37" s="210" t="s">
        <v>243</v>
      </c>
      <c r="AI37" s="12" t="s">
        <v>243</v>
      </c>
      <c r="AJ37" s="2">
        <v>300</v>
      </c>
      <c r="AK37" s="12" t="s">
        <v>243</v>
      </c>
      <c r="BG37" s="49"/>
      <c r="BN37"/>
      <c r="BO37"/>
      <c r="BP37"/>
    </row>
    <row r="38" spans="2:68" ht="17" thickBot="1" x14ac:dyDescent="0.25">
      <c r="B38" s="180"/>
      <c r="C38" s="181" t="s">
        <v>243</v>
      </c>
      <c r="D38" s="181" t="s">
        <v>243</v>
      </c>
      <c r="E38" s="181" t="s">
        <v>243</v>
      </c>
      <c r="F38" s="181" t="s">
        <v>243</v>
      </c>
      <c r="G38" s="181" t="s">
        <v>243</v>
      </c>
      <c r="H38" s="182">
        <v>400</v>
      </c>
      <c r="I38" s="191" t="s">
        <v>243</v>
      </c>
      <c r="J38" s="191" t="s">
        <v>243</v>
      </c>
      <c r="K38" s="191" t="s">
        <v>243</v>
      </c>
      <c r="L38" s="191" t="s">
        <v>243</v>
      </c>
      <c r="M38" s="191" t="s">
        <v>243</v>
      </c>
      <c r="N38" s="191" t="s">
        <v>243</v>
      </c>
      <c r="O38" s="191" t="s">
        <v>243</v>
      </c>
      <c r="P38" s="191" t="s">
        <v>243</v>
      </c>
      <c r="Q38" s="191" t="s">
        <v>243</v>
      </c>
      <c r="R38" s="182">
        <v>400</v>
      </c>
      <c r="S38" s="183">
        <v>0.03</v>
      </c>
      <c r="T38" s="183">
        <v>0.21</v>
      </c>
      <c r="U38" s="217" t="s">
        <v>240</v>
      </c>
      <c r="V38" s="217" t="s">
        <v>240</v>
      </c>
      <c r="W38" s="181">
        <v>1.0292532376711709</v>
      </c>
      <c r="X38" s="181">
        <v>0.47699999999999998</v>
      </c>
      <c r="Y38" s="191" t="s">
        <v>243</v>
      </c>
      <c r="Z38" s="191" t="s">
        <v>243</v>
      </c>
      <c r="AA38" s="191" t="s">
        <v>243</v>
      </c>
      <c r="AB38" s="191" t="s">
        <v>243</v>
      </c>
      <c r="AC38" s="182">
        <v>400</v>
      </c>
      <c r="AD38" s="191" t="s">
        <v>243</v>
      </c>
      <c r="AE38" s="218" t="s">
        <v>243</v>
      </c>
      <c r="AF38" s="218" t="s">
        <v>243</v>
      </c>
      <c r="AG38" s="218" t="s">
        <v>243</v>
      </c>
      <c r="AH38" s="218" t="s">
        <v>243</v>
      </c>
      <c r="AI38" s="191" t="s">
        <v>243</v>
      </c>
      <c r="AJ38" s="182">
        <v>400</v>
      </c>
      <c r="AK38" s="191" t="s">
        <v>243</v>
      </c>
      <c r="BG38" s="49"/>
      <c r="BN38"/>
      <c r="BO38"/>
      <c r="BP38"/>
    </row>
    <row r="39" spans="2:68" x14ac:dyDescent="0.2">
      <c r="I39" s="1"/>
      <c r="J39" s="1"/>
      <c r="K39" s="1"/>
      <c r="L39" s="1"/>
      <c r="M39" s="1"/>
      <c r="N39" s="1"/>
      <c r="O39" s="1"/>
      <c r="P39" s="1"/>
      <c r="Q39" s="1"/>
      <c r="S39" s="1"/>
      <c r="T39" s="1"/>
      <c r="V39" s="1"/>
      <c r="W39" s="1"/>
      <c r="X39" s="1"/>
      <c r="Y39" s="1"/>
      <c r="Z39" s="1"/>
      <c r="AA39" s="1"/>
      <c r="AB39" s="1"/>
      <c r="AD39" s="1"/>
      <c r="AE39" s="210"/>
      <c r="AF39" s="210"/>
      <c r="AG39" s="210"/>
      <c r="AH39" s="210"/>
      <c r="AI39" s="18"/>
      <c r="BG39" s="1"/>
      <c r="BN39"/>
      <c r="BO39"/>
      <c r="BP39"/>
    </row>
    <row r="40" spans="2:68" x14ac:dyDescent="0.2">
      <c r="B40" s="6" t="s">
        <v>30</v>
      </c>
      <c r="C40" s="1">
        <v>0.10392996569201962</v>
      </c>
      <c r="D40" s="1">
        <f>S40*N40</f>
        <v>1.007642144112755E-2</v>
      </c>
      <c r="E40" s="1">
        <f>O40*T40</f>
        <v>4.2595723237880988E-2</v>
      </c>
      <c r="F40" s="1">
        <f>C40-(D40+E40)</f>
        <v>5.1257821013011087E-2</v>
      </c>
      <c r="G40" s="1">
        <v>0</v>
      </c>
      <c r="H40" s="2">
        <v>25</v>
      </c>
      <c r="I40" s="1">
        <v>9913.0665800000006</v>
      </c>
      <c r="J40" s="1">
        <v>34047.957640000001</v>
      </c>
      <c r="K40" s="1">
        <v>52476.589330000003</v>
      </c>
      <c r="L40" s="1">
        <v>0</v>
      </c>
      <c r="M40" s="1">
        <v>127892.49268</v>
      </c>
      <c r="N40" s="1">
        <f>I40/M40</f>
        <v>7.7510934162519612E-2</v>
      </c>
      <c r="O40" s="1">
        <f>J40/M40</f>
        <v>0.26622327023675618</v>
      </c>
      <c r="P40" s="1">
        <f>K40/M40</f>
        <v>0.4103179805972017</v>
      </c>
      <c r="Q40" s="1">
        <v>0</v>
      </c>
      <c r="R40" s="2">
        <v>25</v>
      </c>
      <c r="S40" s="31">
        <v>0.13</v>
      </c>
      <c r="T40" s="31">
        <v>0.16</v>
      </c>
      <c r="U40" s="31">
        <v>9.74E-2</v>
      </c>
      <c r="V40" s="215" t="s">
        <v>240</v>
      </c>
      <c r="W40" s="1">
        <v>1.0643031504773734</v>
      </c>
      <c r="X40" s="1">
        <v>1.04</v>
      </c>
      <c r="Y40" s="1">
        <f>(D40/X40)*W40</f>
        <v>1.0311891428201736E-2</v>
      </c>
      <c r="Z40" s="1">
        <f>(E40/X40)*W40</f>
        <v>4.3591117729749038E-2</v>
      </c>
      <c r="AA40" s="1">
        <f>(F40/X40)*W40</f>
        <v>5.2455634991108668E-2</v>
      </c>
      <c r="AB40" s="1">
        <v>0</v>
      </c>
      <c r="AC40" s="2">
        <v>25</v>
      </c>
      <c r="AD40" s="1">
        <v>0.10639999999999999</v>
      </c>
      <c r="AE40" s="210">
        <f>Y40*100/AD40</f>
        <v>9.6916272821444895</v>
      </c>
      <c r="AF40" s="210">
        <f>Z40*100/AD40</f>
        <v>40.969095610666393</v>
      </c>
      <c r="AG40" s="210">
        <f>AA40*100/AD40</f>
        <v>49.300408826229955</v>
      </c>
      <c r="AH40" s="210">
        <f t="shared" si="11"/>
        <v>0</v>
      </c>
      <c r="AI40" s="18">
        <f>AE40+AF40+AG40+AH40</f>
        <v>99.961131719040836</v>
      </c>
      <c r="AJ40" s="2">
        <v>25</v>
      </c>
      <c r="AK40" s="12">
        <v>0.15</v>
      </c>
      <c r="BG40" s="49"/>
      <c r="BN40"/>
      <c r="BO40"/>
      <c r="BP40"/>
    </row>
    <row r="41" spans="2:68" ht="24" x14ac:dyDescent="0.2">
      <c r="B41" s="186" t="s">
        <v>50</v>
      </c>
      <c r="C41" s="1">
        <v>9.9832726659930385E-2</v>
      </c>
      <c r="D41" s="1">
        <f t="shared" ref="D41" si="13">S41*N41</f>
        <v>1.1757867991123808E-2</v>
      </c>
      <c r="E41" s="1">
        <f>O41*T41</f>
        <v>4.1221244274331457E-2</v>
      </c>
      <c r="F41" s="1">
        <f>C41-(D41+E41)</f>
        <v>4.6853614394475121E-2</v>
      </c>
      <c r="G41" s="1">
        <v>0</v>
      </c>
      <c r="H41" s="2">
        <v>100</v>
      </c>
      <c r="I41" s="1">
        <v>7850.8012699999999</v>
      </c>
      <c r="J41" s="1">
        <v>31193.504079999999</v>
      </c>
      <c r="K41" s="1">
        <v>28852.297839999999</v>
      </c>
      <c r="L41" s="1">
        <v>0</v>
      </c>
      <c r="M41" s="1">
        <v>113510.05275</v>
      </c>
      <c r="N41" s="1">
        <f>I41/M41</f>
        <v>6.9163929359551804E-2</v>
      </c>
      <c r="O41" s="1">
        <f>J41/M41</f>
        <v>0.27480829516220973</v>
      </c>
      <c r="P41" s="1">
        <f>K41/M41</f>
        <v>0.25418275422306152</v>
      </c>
      <c r="Q41" s="1">
        <v>0</v>
      </c>
      <c r="R41" s="2">
        <v>100</v>
      </c>
      <c r="S41" s="31">
        <v>0.17</v>
      </c>
      <c r="T41" s="31">
        <v>0.15</v>
      </c>
      <c r="U41" s="31">
        <v>0.17860000000000001</v>
      </c>
      <c r="V41" s="215" t="s">
        <v>240</v>
      </c>
      <c r="W41" s="1">
        <v>1.0643031504773734</v>
      </c>
      <c r="X41" s="1">
        <v>0.999</v>
      </c>
      <c r="Y41" s="1">
        <f>(D41/X41)*W41</f>
        <v>1.2526462408258393E-2</v>
      </c>
      <c r="Z41" s="1">
        <f>(E41/X41)*W41</f>
        <v>4.3915815963732091E-2</v>
      </c>
      <c r="AA41" s="1">
        <f>(F41/X41)*W41</f>
        <v>4.9916365777068948E-2</v>
      </c>
      <c r="AB41" s="1">
        <v>0</v>
      </c>
      <c r="AC41" s="2">
        <v>100</v>
      </c>
      <c r="AD41" s="1">
        <v>0.10639999999999999</v>
      </c>
      <c r="AE41" s="210">
        <f>Y41*100/AD41</f>
        <v>11.772990985205256</v>
      </c>
      <c r="AF41" s="210">
        <f>Z41*100/AD41</f>
        <v>41.27426312380836</v>
      </c>
      <c r="AG41" s="210">
        <f>AA41*100/AD41</f>
        <v>46.913877610027207</v>
      </c>
      <c r="AH41" s="210">
        <f t="shared" si="11"/>
        <v>0</v>
      </c>
      <c r="AI41" s="18">
        <f>AE41+AF41+AG41+AH41</f>
        <v>99.961131719040822</v>
      </c>
      <c r="AJ41" s="2">
        <v>100</v>
      </c>
      <c r="AK41" s="1">
        <v>0.15</v>
      </c>
      <c r="BG41" s="1"/>
      <c r="BN41"/>
      <c r="BO41"/>
      <c r="BP41"/>
    </row>
    <row r="42" spans="2:68" x14ac:dyDescent="0.2">
      <c r="B42" s="50" t="s">
        <v>51</v>
      </c>
      <c r="C42" s="1" t="s">
        <v>243</v>
      </c>
      <c r="D42" s="1" t="s">
        <v>243</v>
      </c>
      <c r="E42" s="1" t="s">
        <v>243</v>
      </c>
      <c r="F42" s="1" t="s">
        <v>243</v>
      </c>
      <c r="G42" s="1" t="s">
        <v>243</v>
      </c>
      <c r="H42" s="2">
        <v>200</v>
      </c>
      <c r="I42" s="1" t="s">
        <v>243</v>
      </c>
      <c r="J42" s="1" t="s">
        <v>243</v>
      </c>
      <c r="K42" s="1" t="s">
        <v>243</v>
      </c>
      <c r="L42" s="1" t="s">
        <v>243</v>
      </c>
      <c r="M42" s="1" t="s">
        <v>243</v>
      </c>
      <c r="N42" s="1" t="s">
        <v>243</v>
      </c>
      <c r="O42" s="1" t="s">
        <v>243</v>
      </c>
      <c r="P42" s="1" t="s">
        <v>243</v>
      </c>
      <c r="Q42" s="1" t="s">
        <v>243</v>
      </c>
      <c r="R42" s="2">
        <v>200</v>
      </c>
      <c r="S42" s="31">
        <v>0.14000000000000001</v>
      </c>
      <c r="T42" s="26">
        <v>0.35</v>
      </c>
      <c r="U42" s="31">
        <v>4.9399999999999999E-2</v>
      </c>
      <c r="V42" s="215" t="s">
        <v>240</v>
      </c>
      <c r="W42" s="1">
        <v>1.06430315</v>
      </c>
      <c r="X42" s="1">
        <v>0.91200000000000003</v>
      </c>
      <c r="Y42" s="1" t="s">
        <v>243</v>
      </c>
      <c r="Z42" s="1" t="s">
        <v>243</v>
      </c>
      <c r="AA42" s="1" t="s">
        <v>243</v>
      </c>
      <c r="AB42" s="1" t="s">
        <v>243</v>
      </c>
      <c r="AC42" s="2">
        <v>200</v>
      </c>
      <c r="AD42" s="1" t="s">
        <v>243</v>
      </c>
      <c r="AE42" s="210" t="s">
        <v>243</v>
      </c>
      <c r="AF42" s="210" t="s">
        <v>243</v>
      </c>
      <c r="AG42" s="210" t="s">
        <v>243</v>
      </c>
      <c r="AH42" s="210" t="s">
        <v>243</v>
      </c>
      <c r="AI42" s="1" t="s">
        <v>243</v>
      </c>
      <c r="AJ42" s="2">
        <v>200</v>
      </c>
      <c r="AK42" s="1" t="s">
        <v>243</v>
      </c>
      <c r="BG42" s="12"/>
      <c r="BN42"/>
      <c r="BO42"/>
      <c r="BP42"/>
    </row>
    <row r="43" spans="2:68" x14ac:dyDescent="0.2">
      <c r="B43" s="3" t="s">
        <v>52</v>
      </c>
      <c r="C43" s="1" t="s">
        <v>243</v>
      </c>
      <c r="D43" s="1" t="s">
        <v>243</v>
      </c>
      <c r="E43" s="1" t="s">
        <v>243</v>
      </c>
      <c r="F43" s="1" t="s">
        <v>243</v>
      </c>
      <c r="G43" s="1" t="s">
        <v>243</v>
      </c>
      <c r="H43" s="2">
        <v>300</v>
      </c>
      <c r="I43" s="1" t="s">
        <v>243</v>
      </c>
      <c r="J43" s="1" t="s">
        <v>243</v>
      </c>
      <c r="K43" s="1" t="s">
        <v>243</v>
      </c>
      <c r="L43" s="1" t="s">
        <v>243</v>
      </c>
      <c r="M43" s="1" t="s">
        <v>243</v>
      </c>
      <c r="N43" s="1" t="s">
        <v>243</v>
      </c>
      <c r="O43" s="1" t="s">
        <v>243</v>
      </c>
      <c r="P43" s="1" t="s">
        <v>243</v>
      </c>
      <c r="Q43" s="1" t="s">
        <v>243</v>
      </c>
      <c r="R43" s="2">
        <v>300</v>
      </c>
      <c r="S43" s="31">
        <v>0.03</v>
      </c>
      <c r="T43" s="31">
        <v>0.27</v>
      </c>
      <c r="U43" s="31">
        <v>7.9699999999999993E-2</v>
      </c>
      <c r="V43" s="215" t="s">
        <v>240</v>
      </c>
      <c r="W43" s="1">
        <v>1.06430315</v>
      </c>
      <c r="X43" s="1">
        <v>0.78200000000000003</v>
      </c>
      <c r="Y43" s="1" t="s">
        <v>243</v>
      </c>
      <c r="Z43" s="1" t="s">
        <v>243</v>
      </c>
      <c r="AA43" s="1" t="s">
        <v>243</v>
      </c>
      <c r="AB43" s="1" t="s">
        <v>243</v>
      </c>
      <c r="AC43" s="2">
        <v>300</v>
      </c>
      <c r="AD43" s="1" t="s">
        <v>243</v>
      </c>
      <c r="AE43" s="210" t="s">
        <v>243</v>
      </c>
      <c r="AF43" s="210" t="s">
        <v>243</v>
      </c>
      <c r="AG43" s="210" t="s">
        <v>243</v>
      </c>
      <c r="AH43" s="210" t="s">
        <v>243</v>
      </c>
      <c r="AI43" s="1" t="s">
        <v>243</v>
      </c>
      <c r="AJ43" s="2">
        <v>300</v>
      </c>
      <c r="AK43" s="26" t="s">
        <v>243</v>
      </c>
      <c r="BG43" s="49"/>
      <c r="BN43"/>
      <c r="BO43"/>
      <c r="BP43"/>
    </row>
    <row r="44" spans="2:68" ht="17" thickBot="1" x14ac:dyDescent="0.25">
      <c r="B44" s="180"/>
      <c r="C44" s="181" t="s">
        <v>243</v>
      </c>
      <c r="D44" s="181" t="s">
        <v>243</v>
      </c>
      <c r="E44" s="181" t="s">
        <v>243</v>
      </c>
      <c r="F44" s="181" t="s">
        <v>243</v>
      </c>
      <c r="G44" s="181" t="s">
        <v>243</v>
      </c>
      <c r="H44" s="182">
        <v>400</v>
      </c>
      <c r="I44" s="181" t="s">
        <v>243</v>
      </c>
      <c r="J44" s="181" t="s">
        <v>243</v>
      </c>
      <c r="K44" s="181" t="s">
        <v>243</v>
      </c>
      <c r="L44" s="181" t="s">
        <v>243</v>
      </c>
      <c r="M44" s="181" t="s">
        <v>243</v>
      </c>
      <c r="N44" s="181" t="s">
        <v>243</v>
      </c>
      <c r="O44" s="181" t="s">
        <v>243</v>
      </c>
      <c r="P44" s="181" t="s">
        <v>243</v>
      </c>
      <c r="Q44" s="181" t="s">
        <v>243</v>
      </c>
      <c r="R44" s="182">
        <v>400</v>
      </c>
      <c r="S44" s="183">
        <v>0.03</v>
      </c>
      <c r="T44" s="183">
        <v>0.21</v>
      </c>
      <c r="U44" s="217" t="s">
        <v>240</v>
      </c>
      <c r="V44" s="217" t="s">
        <v>240</v>
      </c>
      <c r="W44" s="181">
        <v>1.06430315</v>
      </c>
      <c r="X44" s="181">
        <v>0.57699999999999996</v>
      </c>
      <c r="Y44" s="181" t="s">
        <v>243</v>
      </c>
      <c r="Z44" s="181" t="s">
        <v>243</v>
      </c>
      <c r="AA44" s="181" t="s">
        <v>243</v>
      </c>
      <c r="AB44" s="181" t="s">
        <v>243</v>
      </c>
      <c r="AC44" s="182">
        <v>400</v>
      </c>
      <c r="AD44" s="181" t="s">
        <v>243</v>
      </c>
      <c r="AE44" s="211" t="s">
        <v>243</v>
      </c>
      <c r="AF44" s="211" t="s">
        <v>243</v>
      </c>
      <c r="AG44" s="211" t="s">
        <v>243</v>
      </c>
      <c r="AH44" s="211" t="s">
        <v>243</v>
      </c>
      <c r="AI44" s="181" t="s">
        <v>243</v>
      </c>
      <c r="AJ44" s="182">
        <v>400</v>
      </c>
      <c r="AK44" s="191" t="s">
        <v>243</v>
      </c>
      <c r="BG44" s="49"/>
      <c r="BN44"/>
      <c r="BO44"/>
      <c r="BP44"/>
    </row>
    <row r="45" spans="2:68" x14ac:dyDescent="0.2">
      <c r="I45" s="1"/>
      <c r="J45" s="1"/>
      <c r="K45" s="1"/>
      <c r="L45" s="1"/>
      <c r="M45" s="1"/>
      <c r="N45" s="1"/>
      <c r="O45" s="1"/>
      <c r="P45" s="1"/>
      <c r="Q45" s="1"/>
      <c r="S45" s="1"/>
      <c r="T45" s="1"/>
      <c r="V45" s="1"/>
      <c r="W45" s="1"/>
      <c r="X45" s="1"/>
      <c r="Y45" s="1"/>
      <c r="Z45" s="1"/>
      <c r="AA45" s="1"/>
      <c r="AB45" s="1"/>
      <c r="AD45" s="1"/>
      <c r="AE45" s="210"/>
      <c r="AF45" s="210"/>
      <c r="AG45" s="210"/>
      <c r="AH45" s="210"/>
      <c r="AI45" s="18"/>
      <c r="BG45" s="49"/>
      <c r="BN45"/>
      <c r="BO45"/>
      <c r="BP45"/>
    </row>
    <row r="46" spans="2:68" x14ac:dyDescent="0.2">
      <c r="B46" s="6" t="s">
        <v>30</v>
      </c>
      <c r="C46" s="1">
        <v>0.10173144718699612</v>
      </c>
      <c r="D46" s="1">
        <f>S46*N46</f>
        <v>1.3129256936557622E-2</v>
      </c>
      <c r="E46" s="1">
        <f>O46*T46</f>
        <v>4.2135420652176743E-2</v>
      </c>
      <c r="F46" s="1">
        <f>C46-(D46+E46)</f>
        <v>4.6466769598261751E-2</v>
      </c>
      <c r="G46" s="1">
        <v>0</v>
      </c>
      <c r="H46" s="2">
        <v>25</v>
      </c>
      <c r="I46" s="1">
        <v>11919.316290000001</v>
      </c>
      <c r="J46" s="1">
        <v>31080.063719999998</v>
      </c>
      <c r="K46" s="1">
        <v>38786.062080000003</v>
      </c>
      <c r="L46" s="1">
        <v>0</v>
      </c>
      <c r="M46" s="1">
        <v>118019.71163999999</v>
      </c>
      <c r="N46" s="1">
        <f>I46/M46</f>
        <v>0.10099428412736632</v>
      </c>
      <c r="O46" s="1">
        <f>J46/M46</f>
        <v>0.26334637907610464</v>
      </c>
      <c r="P46" s="1">
        <f>K46/M46</f>
        <v>0.32864054267740123</v>
      </c>
      <c r="Q46" s="1">
        <v>0</v>
      </c>
      <c r="R46" s="50">
        <v>25</v>
      </c>
      <c r="S46" s="31">
        <v>0.13</v>
      </c>
      <c r="T46" s="31">
        <v>0.16</v>
      </c>
      <c r="U46" s="31">
        <v>9.74E-2</v>
      </c>
      <c r="V46" s="215" t="s">
        <v>240</v>
      </c>
      <c r="W46" s="17">
        <v>1.0315290211865029</v>
      </c>
      <c r="X46" s="1">
        <v>1.018</v>
      </c>
      <c r="Y46" s="4">
        <f>(D46/X46)*W46</f>
        <v>1.3303742197125134E-2</v>
      </c>
      <c r="Z46" s="4">
        <f>(E46/X46)*W46</f>
        <v>4.269539216367528E-2</v>
      </c>
      <c r="AA46" s="1">
        <f>(F46/X46)*W46</f>
        <v>4.7084303891349405E-2</v>
      </c>
      <c r="AB46" s="1">
        <v>0</v>
      </c>
      <c r="AC46" s="50">
        <v>25</v>
      </c>
      <c r="AD46" s="1">
        <v>0.1031</v>
      </c>
      <c r="AE46" s="210">
        <f>Y46*100/AD46</f>
        <v>12.903726670344456</v>
      </c>
      <c r="AF46" s="210">
        <f>Z46*100/AD46</f>
        <v>41.411631584554108</v>
      </c>
      <c r="AG46" s="210">
        <f>AA46*100/AD46</f>
        <v>45.668577974150729</v>
      </c>
      <c r="AH46" s="210">
        <f t="shared" si="11"/>
        <v>0</v>
      </c>
      <c r="AI46" s="18">
        <f>AE46+AF46+AG46+AH46</f>
        <v>99.983936229049291</v>
      </c>
      <c r="AJ46" s="50">
        <v>25</v>
      </c>
      <c r="AK46" s="12">
        <v>5.6</v>
      </c>
      <c r="BG46" s="49"/>
      <c r="BN46"/>
      <c r="BO46"/>
      <c r="BP46"/>
    </row>
    <row r="47" spans="2:68" ht="24" x14ac:dyDescent="0.2">
      <c r="B47" s="186" t="s">
        <v>53</v>
      </c>
      <c r="C47" s="1">
        <v>9.7734140814226142E-2</v>
      </c>
      <c r="D47" s="1">
        <f>S47*N47</f>
        <v>1.3640920516592556E-2</v>
      </c>
      <c r="E47" s="1">
        <f>O47*T47</f>
        <v>3.7064212380289382E-2</v>
      </c>
      <c r="F47" s="1">
        <f>C47-(D47+E47)</f>
        <v>4.7029007917344205E-2</v>
      </c>
      <c r="G47" s="1">
        <v>0</v>
      </c>
      <c r="H47" s="2">
        <v>100</v>
      </c>
      <c r="I47" s="1">
        <v>8797.4372800000001</v>
      </c>
      <c r="J47" s="1">
        <v>27090.993930000001</v>
      </c>
      <c r="K47" s="1">
        <v>34463.381730000001</v>
      </c>
      <c r="L47" s="1">
        <v>0</v>
      </c>
      <c r="M47" s="1">
        <v>109638.0802</v>
      </c>
      <c r="N47" s="1">
        <f>I47/M47</f>
        <v>8.0240708921132678E-2</v>
      </c>
      <c r="O47" s="1">
        <f>J47/M47</f>
        <v>0.24709474920192923</v>
      </c>
      <c r="P47" s="1">
        <f>K47/M47</f>
        <v>0.31433769787953658</v>
      </c>
      <c r="Q47" s="1">
        <v>0</v>
      </c>
      <c r="R47" s="50">
        <v>100</v>
      </c>
      <c r="S47" s="31">
        <v>0.17</v>
      </c>
      <c r="T47" s="31">
        <v>0.15</v>
      </c>
      <c r="U47" s="31">
        <v>0.17860000000000001</v>
      </c>
      <c r="V47" s="215" t="s">
        <v>240</v>
      </c>
      <c r="W47" s="17">
        <v>1.0315290211865029</v>
      </c>
      <c r="X47" s="1">
        <v>0.97799999999999998</v>
      </c>
      <c r="Y47" s="4">
        <f>(D47/X47)*W47</f>
        <v>1.4387531072150926E-2</v>
      </c>
      <c r="Z47" s="4">
        <f>(E47/X47)*W47</f>
        <v>3.9092853494569091E-2</v>
      </c>
      <c r="AA47" s="1">
        <f>(F47/X47)*W47</f>
        <v>4.9603053685429818E-2</v>
      </c>
      <c r="AB47" s="1">
        <v>0</v>
      </c>
      <c r="AC47" s="50">
        <v>100</v>
      </c>
      <c r="AD47" s="1">
        <v>0.1031</v>
      </c>
      <c r="AE47" s="210">
        <f>Y47*100/AD47</f>
        <v>13.954928295005747</v>
      </c>
      <c r="AF47" s="210">
        <f>Z47*100/AD47</f>
        <v>37.917413670775069</v>
      </c>
      <c r="AG47" s="210">
        <f>AA47*100/AD47</f>
        <v>48.111594263268493</v>
      </c>
      <c r="AH47" s="210">
        <f t="shared" si="11"/>
        <v>0</v>
      </c>
      <c r="AI47" s="18">
        <f>AE47+AF47+AG47+AH47</f>
        <v>99.983936229049306</v>
      </c>
      <c r="AJ47" s="50">
        <v>100</v>
      </c>
      <c r="AK47" s="12">
        <v>5</v>
      </c>
      <c r="BG47"/>
      <c r="BN47"/>
      <c r="BO47"/>
      <c r="BP47"/>
    </row>
    <row r="48" spans="2:68" ht="17" customHeight="1" x14ac:dyDescent="0.2">
      <c r="B48" s="50" t="s">
        <v>54</v>
      </c>
      <c r="C48" s="1">
        <v>8.8840134134812912E-2</v>
      </c>
      <c r="D48" s="1">
        <f>S48*N48</f>
        <v>1.6998204062230952E-2</v>
      </c>
      <c r="E48" s="1">
        <v>0</v>
      </c>
      <c r="F48" s="1">
        <f>P48*U48</f>
        <v>5.621142718210478E-3</v>
      </c>
      <c r="G48" s="1">
        <f>C48-(F48+D48)</f>
        <v>6.622078735437148E-2</v>
      </c>
      <c r="H48" s="2">
        <v>200</v>
      </c>
      <c r="I48" s="1">
        <v>16844.577560000002</v>
      </c>
      <c r="J48" s="1">
        <v>0</v>
      </c>
      <c r="K48" s="1">
        <v>15786.38841</v>
      </c>
      <c r="L48" s="1">
        <v>57549.688049999997</v>
      </c>
      <c r="M48" s="1">
        <v>138734.70689999999</v>
      </c>
      <c r="N48" s="1">
        <f>I48/M48</f>
        <v>0.12141574330164966</v>
      </c>
      <c r="O48" s="1">
        <v>0</v>
      </c>
      <c r="P48" s="1">
        <f>K48/M48</f>
        <v>0.11378831413381535</v>
      </c>
      <c r="Q48" s="1">
        <f>L48/M48</f>
        <v>0.41481824797800471</v>
      </c>
      <c r="R48" s="50">
        <v>200</v>
      </c>
      <c r="S48" s="31">
        <v>0.14000000000000001</v>
      </c>
      <c r="T48" s="26">
        <v>0.35</v>
      </c>
      <c r="U48" s="31">
        <v>4.9399999999999999E-2</v>
      </c>
      <c r="V48" s="12">
        <f>G48/L48</f>
        <v>1.1506715257402943E-6</v>
      </c>
      <c r="W48" s="17">
        <v>1.0315290211865029</v>
      </c>
      <c r="X48" s="1">
        <v>0.88900000000000001</v>
      </c>
      <c r="Y48" s="4">
        <f>(D48/X48)*W48</f>
        <v>1.9723442967650769E-2</v>
      </c>
      <c r="Z48" s="4">
        <v>0</v>
      </c>
      <c r="AA48" s="1">
        <f>(F48/X48)*W48</f>
        <v>6.5223530326943679E-3</v>
      </c>
      <c r="AB48" s="1">
        <f>(G48/X48)*W48</f>
        <v>7.6837642251804686E-2</v>
      </c>
      <c r="AC48" s="50">
        <v>200</v>
      </c>
      <c r="AD48" s="1">
        <v>0.1031</v>
      </c>
      <c r="AE48" s="210">
        <f>Y48*100/AD48</f>
        <v>19.130400550582706</v>
      </c>
      <c r="AF48" s="210">
        <f>Z48*100/AD48</f>
        <v>0</v>
      </c>
      <c r="AG48" s="210">
        <f>AA48*100/AD48</f>
        <v>6.3262396049411915</v>
      </c>
      <c r="AH48" s="210">
        <f>AB48*100/AD48</f>
        <v>74.527296073525406</v>
      </c>
      <c r="AI48" s="18">
        <f>AE48+AF48+AG48+AH48</f>
        <v>99.983936229049306</v>
      </c>
      <c r="AJ48" s="50">
        <v>200</v>
      </c>
      <c r="AK48" s="32">
        <v>4.9000000000000004</v>
      </c>
    </row>
    <row r="49" spans="2:42" x14ac:dyDescent="0.2">
      <c r="B49" s="3" t="s">
        <v>55</v>
      </c>
      <c r="C49" s="1">
        <v>7.4849561647030327E-2</v>
      </c>
      <c r="D49" s="1">
        <f>S49*N49</f>
        <v>1.2081589408162758E-3</v>
      </c>
      <c r="E49" s="1">
        <f>O49*T49</f>
        <v>4.077978728826437E-3</v>
      </c>
      <c r="F49" s="1">
        <f>P49*U49</f>
        <v>5.9369878742801009E-3</v>
      </c>
      <c r="G49" s="1">
        <f>C49-(F49+E49+D49)</f>
        <v>6.3626436103107517E-2</v>
      </c>
      <c r="H49" s="2">
        <v>300</v>
      </c>
      <c r="I49" s="1">
        <v>5283.1465200000002</v>
      </c>
      <c r="J49" s="1">
        <v>1981.3948499999999</v>
      </c>
      <c r="K49" s="1">
        <v>9772.3199700000005</v>
      </c>
      <c r="L49" s="1">
        <v>28685.970020000001</v>
      </c>
      <c r="M49" s="12">
        <v>131186.70916999999</v>
      </c>
      <c r="N49" s="1">
        <f>I49/M49</f>
        <v>4.027196469387586E-2</v>
      </c>
      <c r="O49" s="1">
        <f>J49/M49</f>
        <v>1.5103624921579394E-2</v>
      </c>
      <c r="P49" s="1">
        <f>K49/M49</f>
        <v>7.4491692274530757E-2</v>
      </c>
      <c r="Q49" s="1">
        <f>L49/M49</f>
        <v>0.21866521541314765</v>
      </c>
      <c r="R49" s="50">
        <v>300</v>
      </c>
      <c r="S49" s="31">
        <v>0.03</v>
      </c>
      <c r="T49" s="31">
        <v>0.27</v>
      </c>
      <c r="U49" s="31">
        <v>7.9699999999999993E-2</v>
      </c>
      <c r="V49" s="12">
        <f>G49/L49</f>
        <v>2.2180332775481134E-6</v>
      </c>
      <c r="W49" s="17">
        <v>1.0315290211865029</v>
      </c>
      <c r="X49" s="1">
        <v>0.749</v>
      </c>
      <c r="Y49" s="4">
        <f>(D49/X49)*W49</f>
        <v>1.6638865282482445E-3</v>
      </c>
      <c r="Z49" s="4">
        <f>(E49/X49)*W49</f>
        <v>5.6162261769902725E-3</v>
      </c>
      <c r="AA49" s="1">
        <f>(F49/X49)*W49</f>
        <v>8.1764690130204116E-3</v>
      </c>
      <c r="AB49" s="1">
        <f>(G49/X49)*W49</f>
        <v>8.7626856281741078E-2</v>
      </c>
      <c r="AC49" s="50">
        <v>300</v>
      </c>
      <c r="AD49" s="1">
        <v>0.1031</v>
      </c>
      <c r="AE49" s="210">
        <f>Y49*100/AD49</f>
        <v>1.6138569624134282</v>
      </c>
      <c r="AF49" s="210">
        <f>Z49*100/AD49</f>
        <v>5.4473580766152008</v>
      </c>
      <c r="AG49" s="210">
        <f>AA49*100/AD49</f>
        <v>7.9306197992438525</v>
      </c>
      <c r="AH49" s="210">
        <f>AB49*100/AD49</f>
        <v>84.992101146208611</v>
      </c>
      <c r="AI49" s="18">
        <f>AE49+AF49+AG49+AH49</f>
        <v>99.983935984481093</v>
      </c>
      <c r="AJ49" s="50">
        <v>300</v>
      </c>
      <c r="AK49" s="1">
        <v>4.5</v>
      </c>
    </row>
    <row r="50" spans="2:42" ht="17" thickBot="1" x14ac:dyDescent="0.25">
      <c r="B50" s="180"/>
      <c r="C50" s="181">
        <v>4.8567272310356124E-2</v>
      </c>
      <c r="D50" s="181">
        <f>S50*N50</f>
        <v>6.0603902568251802E-4</v>
      </c>
      <c r="E50" s="181">
        <f>O50*T50</f>
        <v>7.2197009927482412E-3</v>
      </c>
      <c r="F50" s="189" t="s">
        <v>240</v>
      </c>
      <c r="G50" s="189" t="s">
        <v>240</v>
      </c>
      <c r="H50" s="182">
        <v>400</v>
      </c>
      <c r="I50" s="181">
        <v>2265.4851100000001</v>
      </c>
      <c r="J50" s="181">
        <v>3855.50963</v>
      </c>
      <c r="K50" s="181">
        <v>8163.2430100000001</v>
      </c>
      <c r="L50" s="181">
        <v>18215.09275</v>
      </c>
      <c r="M50" s="181">
        <v>112145.50618</v>
      </c>
      <c r="N50" s="181">
        <f>I50/M50</f>
        <v>2.0201300856083935E-2</v>
      </c>
      <c r="O50" s="181">
        <f>J50/M50</f>
        <v>3.4379528536896388E-2</v>
      </c>
      <c r="P50" s="181">
        <f>K50/M50</f>
        <v>7.279153029009941E-2</v>
      </c>
      <c r="Q50" s="181">
        <f>L50/M50</f>
        <v>0.16242374189085854</v>
      </c>
      <c r="R50" s="180">
        <v>400</v>
      </c>
      <c r="S50" s="183">
        <v>0.03</v>
      </c>
      <c r="T50" s="183">
        <v>0.21</v>
      </c>
      <c r="U50" s="217" t="s">
        <v>240</v>
      </c>
      <c r="V50" s="217" t="s">
        <v>240</v>
      </c>
      <c r="W50" s="181">
        <v>1.0315290211865029</v>
      </c>
      <c r="X50" s="181">
        <v>0.48599999999999999</v>
      </c>
      <c r="Y50" s="219">
        <f>(D50/X50)*W50</f>
        <v>1.2863103764673041E-3</v>
      </c>
      <c r="Z50" s="219">
        <f>(E50/X50)*W50</f>
        <v>1.5323726539730076E-2</v>
      </c>
      <c r="AA50" s="217" t="s">
        <v>240</v>
      </c>
      <c r="AB50" s="217" t="s">
        <v>240</v>
      </c>
      <c r="AC50" s="180">
        <v>400</v>
      </c>
      <c r="AD50" s="181">
        <v>0.1031</v>
      </c>
      <c r="AE50" s="211">
        <f>Y50*100/AD50</f>
        <v>1.2476337308121279</v>
      </c>
      <c r="AF50" s="211">
        <f>Z50*100/AD50</f>
        <v>14.8629743353347</v>
      </c>
      <c r="AG50" s="220" t="s">
        <v>240</v>
      </c>
      <c r="AH50" s="220" t="s">
        <v>240</v>
      </c>
      <c r="AI50" s="217" t="s">
        <v>240</v>
      </c>
      <c r="AJ50" s="180">
        <v>400</v>
      </c>
      <c r="AK50" s="188" t="s">
        <v>240</v>
      </c>
    </row>
    <row r="51" spans="2:42" x14ac:dyDescent="0.2">
      <c r="I51" s="1"/>
      <c r="J51" s="1"/>
      <c r="K51" s="1"/>
      <c r="L51" s="1"/>
      <c r="M51" s="1"/>
      <c r="N51" s="1"/>
      <c r="O51" s="1"/>
      <c r="P51" s="1"/>
      <c r="Q51" s="1"/>
      <c r="R51" s="9"/>
      <c r="S51" s="1"/>
      <c r="T51" s="19"/>
      <c r="V51" s="1"/>
      <c r="W51" s="17"/>
      <c r="X51" s="1"/>
      <c r="Y51" s="4"/>
      <c r="Z51" s="4"/>
      <c r="AA51" s="1"/>
      <c r="AB51" s="1"/>
      <c r="AC51" s="9"/>
      <c r="AD51" s="1"/>
      <c r="AE51" s="210"/>
      <c r="AF51" s="210"/>
      <c r="AG51" s="210"/>
      <c r="AH51" s="210"/>
      <c r="AI51" s="18"/>
      <c r="AJ51" s="9"/>
      <c r="AK51" s="9"/>
      <c r="AN51" s="255"/>
      <c r="AO51" s="255"/>
      <c r="AP51" s="52"/>
    </row>
    <row r="52" spans="2:42" x14ac:dyDescent="0.2">
      <c r="B52" s="6" t="s">
        <v>30</v>
      </c>
      <c r="C52" s="1">
        <v>0.1080405722231654</v>
      </c>
      <c r="D52" s="1">
        <f>C52</f>
        <v>0.1080405722231654</v>
      </c>
      <c r="E52" s="1">
        <v>0</v>
      </c>
      <c r="F52" s="1">
        <v>0</v>
      </c>
      <c r="G52" s="1">
        <v>0</v>
      </c>
      <c r="H52" s="2">
        <v>25</v>
      </c>
      <c r="I52" s="1">
        <v>25729.00506</v>
      </c>
      <c r="J52" s="1">
        <v>0</v>
      </c>
      <c r="K52" s="1">
        <v>0</v>
      </c>
      <c r="L52" s="1">
        <v>0</v>
      </c>
      <c r="M52" s="1">
        <v>51235.990460000001</v>
      </c>
      <c r="N52" s="1">
        <f>I52/M52</f>
        <v>0.50216663772874004</v>
      </c>
      <c r="O52" s="26">
        <v>0</v>
      </c>
      <c r="P52" s="26">
        <v>0</v>
      </c>
      <c r="Q52" s="26">
        <v>0</v>
      </c>
      <c r="R52" s="2">
        <v>25</v>
      </c>
      <c r="S52" s="31">
        <v>0.13</v>
      </c>
      <c r="T52" s="31">
        <v>0.16</v>
      </c>
      <c r="U52" s="31">
        <v>9.74E-2</v>
      </c>
      <c r="V52" s="215" t="s">
        <v>240</v>
      </c>
      <c r="W52" s="1">
        <v>1.1324600807821525</v>
      </c>
      <c r="X52" s="1">
        <v>1.081</v>
      </c>
      <c r="Y52" s="1">
        <f>(C52/X52)*W52</f>
        <v>0.11318375129287317</v>
      </c>
      <c r="Z52" s="26">
        <v>0</v>
      </c>
      <c r="AA52" s="26">
        <v>0</v>
      </c>
      <c r="AB52" s="26">
        <v>0</v>
      </c>
      <c r="AC52" s="2">
        <v>25</v>
      </c>
      <c r="AD52" s="17">
        <v>0.11318375129287316</v>
      </c>
      <c r="AE52" s="210">
        <f>Y52*100/AD52</f>
        <v>100.00000000000001</v>
      </c>
      <c r="AF52" s="210">
        <f t="shared" ref="AF52:AF56" si="14">Z52*100/AD52</f>
        <v>0</v>
      </c>
      <c r="AG52" s="210">
        <f t="shared" ref="AG52:AG55" si="15">AA52*100/AD52</f>
        <v>0</v>
      </c>
      <c r="AH52" s="210">
        <f t="shared" ref="AH52:AH55" si="16">AB52*100/AD52</f>
        <v>0</v>
      </c>
      <c r="AI52" s="18">
        <f>SUM(AE52:AH52)</f>
        <v>100.00000000000001</v>
      </c>
      <c r="AJ52" s="2">
        <v>25</v>
      </c>
      <c r="AK52" s="33">
        <v>7.9</v>
      </c>
    </row>
    <row r="53" spans="2:42" ht="24" x14ac:dyDescent="0.2">
      <c r="B53" s="186" t="s">
        <v>56</v>
      </c>
      <c r="C53" s="1">
        <v>0.1038428811654661</v>
      </c>
      <c r="D53" s="1">
        <f t="shared" ref="D53:D56" si="17">C53</f>
        <v>0.1038428811654661</v>
      </c>
      <c r="E53" s="1">
        <v>0</v>
      </c>
      <c r="F53" s="1">
        <v>0</v>
      </c>
      <c r="G53" s="1">
        <v>0</v>
      </c>
      <c r="H53" s="2">
        <v>100</v>
      </c>
      <c r="I53" s="1">
        <v>25729.00506</v>
      </c>
      <c r="J53" s="1">
        <v>0</v>
      </c>
      <c r="K53" s="1">
        <v>0</v>
      </c>
      <c r="L53" s="1">
        <v>0</v>
      </c>
      <c r="M53" s="1">
        <v>51235.990460000001</v>
      </c>
      <c r="N53" s="1">
        <f>I53/M53</f>
        <v>0.50216663772874004</v>
      </c>
      <c r="O53" s="26">
        <v>0</v>
      </c>
      <c r="P53" s="26">
        <v>0</v>
      </c>
      <c r="Q53" s="26">
        <v>0</v>
      </c>
      <c r="R53" s="2">
        <v>100</v>
      </c>
      <c r="S53" s="31">
        <v>0.17</v>
      </c>
      <c r="T53" s="31">
        <v>0.15</v>
      </c>
      <c r="U53" s="31">
        <v>0.17860000000000001</v>
      </c>
      <c r="V53" s="215" t="s">
        <v>240</v>
      </c>
      <c r="W53" s="1">
        <v>1.1324600807821525</v>
      </c>
      <c r="X53" s="1">
        <v>1.0389999999999999</v>
      </c>
      <c r="Y53" s="1">
        <f>(C53/X53)*W53</f>
        <v>0.11318375129287317</v>
      </c>
      <c r="Z53" s="26">
        <v>0</v>
      </c>
      <c r="AA53" s="26">
        <v>0</v>
      </c>
      <c r="AB53" s="26">
        <v>0</v>
      </c>
      <c r="AC53" s="2">
        <v>100</v>
      </c>
      <c r="AD53" s="17">
        <v>0.11318375129287316</v>
      </c>
      <c r="AE53" s="210">
        <f t="shared" ref="AE53:AE58" si="18">Y53*100/AD53</f>
        <v>100.00000000000001</v>
      </c>
      <c r="AF53" s="210">
        <f t="shared" si="14"/>
        <v>0</v>
      </c>
      <c r="AG53" s="210">
        <f t="shared" si="15"/>
        <v>0</v>
      </c>
      <c r="AH53" s="210">
        <f t="shared" si="16"/>
        <v>0</v>
      </c>
      <c r="AI53" s="18">
        <f>SUM(AE53:AH53)</f>
        <v>100.00000000000001</v>
      </c>
      <c r="AJ53" s="2">
        <v>100</v>
      </c>
      <c r="AK53" s="33">
        <v>7.7</v>
      </c>
    </row>
    <row r="54" spans="2:42" x14ac:dyDescent="0.2">
      <c r="B54" s="50" t="s">
        <v>57</v>
      </c>
      <c r="C54" s="1">
        <v>9.5647389100434133E-2</v>
      </c>
      <c r="D54" s="1">
        <f t="shared" si="17"/>
        <v>9.5647389100434133E-2</v>
      </c>
      <c r="E54" s="1">
        <v>0</v>
      </c>
      <c r="F54" s="1">
        <v>0</v>
      </c>
      <c r="G54" s="1">
        <v>0</v>
      </c>
      <c r="H54" s="2">
        <v>200</v>
      </c>
      <c r="I54" s="1">
        <v>24607.8374</v>
      </c>
      <c r="J54" s="1">
        <v>0</v>
      </c>
      <c r="K54" s="1">
        <v>0</v>
      </c>
      <c r="L54" s="1">
        <v>0</v>
      </c>
      <c r="M54" s="1">
        <v>43386.120600000002</v>
      </c>
      <c r="N54" s="1">
        <f>I54/M54</f>
        <v>0.56718224767945713</v>
      </c>
      <c r="O54" s="26">
        <v>0</v>
      </c>
      <c r="P54" s="26">
        <v>0</v>
      </c>
      <c r="Q54" s="26">
        <v>0</v>
      </c>
      <c r="R54" s="2">
        <v>200</v>
      </c>
      <c r="S54" s="31">
        <v>0.14000000000000001</v>
      </c>
      <c r="T54" s="26">
        <v>0.35</v>
      </c>
      <c r="U54" s="31">
        <v>4.9399999999999999E-2</v>
      </c>
      <c r="V54" s="215" t="s">
        <v>240</v>
      </c>
      <c r="W54" s="1">
        <v>1.1324600807821525</v>
      </c>
      <c r="X54" s="1">
        <v>0.95699999999999996</v>
      </c>
      <c r="Y54" s="1">
        <f>(C54/X54)*W54</f>
        <v>0.11318375129287317</v>
      </c>
      <c r="Z54" s="26">
        <v>0</v>
      </c>
      <c r="AA54" s="26">
        <v>0</v>
      </c>
      <c r="AB54" s="26">
        <v>0</v>
      </c>
      <c r="AC54" s="2">
        <v>200</v>
      </c>
      <c r="AD54" s="17">
        <v>0.11318375129287316</v>
      </c>
      <c r="AE54" s="210">
        <f t="shared" si="18"/>
        <v>100.00000000000001</v>
      </c>
      <c r="AF54" s="210">
        <f t="shared" si="14"/>
        <v>0</v>
      </c>
      <c r="AG54" s="210">
        <f t="shared" si="15"/>
        <v>0</v>
      </c>
      <c r="AH54" s="210">
        <f t="shared" si="16"/>
        <v>0</v>
      </c>
      <c r="AI54" s="18">
        <f>SUM(AE54:AH54)</f>
        <v>100.00000000000001</v>
      </c>
      <c r="AJ54" s="2">
        <v>200</v>
      </c>
      <c r="AK54" s="33">
        <v>8.1999999999999993</v>
      </c>
    </row>
    <row r="55" spans="2:42" x14ac:dyDescent="0.2">
      <c r="B55" s="3" t="s">
        <v>58</v>
      </c>
      <c r="C55" s="1">
        <v>8.385387612880274E-2</v>
      </c>
      <c r="D55" s="1">
        <f t="shared" si="17"/>
        <v>8.385387612880274E-2</v>
      </c>
      <c r="E55" s="1">
        <v>0</v>
      </c>
      <c r="F55" s="1">
        <v>0</v>
      </c>
      <c r="G55" s="1">
        <v>0</v>
      </c>
      <c r="H55" s="2">
        <v>300</v>
      </c>
      <c r="I55" s="1">
        <v>40646.009539999999</v>
      </c>
      <c r="J55" s="1">
        <v>0</v>
      </c>
      <c r="K55" s="1">
        <v>0</v>
      </c>
      <c r="L55" s="1">
        <v>0</v>
      </c>
      <c r="M55" s="1">
        <v>29371.612659999999</v>
      </c>
      <c r="N55" s="1">
        <f>I55/M55</f>
        <v>1.3838535190597192</v>
      </c>
      <c r="O55" s="26">
        <v>0</v>
      </c>
      <c r="P55" s="26">
        <v>0</v>
      </c>
      <c r="Q55" s="26">
        <v>0</v>
      </c>
      <c r="R55" s="2">
        <v>300</v>
      </c>
      <c r="S55" s="31">
        <v>0.03</v>
      </c>
      <c r="T55" s="31">
        <v>0.27</v>
      </c>
      <c r="U55" s="31">
        <v>7.9699999999999993E-2</v>
      </c>
      <c r="V55" s="215" t="s">
        <v>240</v>
      </c>
      <c r="W55" s="1">
        <v>1.1324600807821525</v>
      </c>
      <c r="X55" s="1">
        <v>0.83899999999999997</v>
      </c>
      <c r="Y55" s="1">
        <f>(C55/X55)*W55</f>
        <v>0.11318375129287316</v>
      </c>
      <c r="Z55" s="26">
        <v>0</v>
      </c>
      <c r="AA55" s="26">
        <v>0</v>
      </c>
      <c r="AB55" s="26">
        <v>0</v>
      </c>
      <c r="AC55" s="2">
        <v>300</v>
      </c>
      <c r="AD55" s="17">
        <v>0.11318375129287316</v>
      </c>
      <c r="AE55" s="210">
        <f t="shared" si="18"/>
        <v>99.999999999999986</v>
      </c>
      <c r="AF55" s="210">
        <f t="shared" si="14"/>
        <v>0</v>
      </c>
      <c r="AG55" s="210">
        <f t="shared" si="15"/>
        <v>0</v>
      </c>
      <c r="AH55" s="210">
        <f t="shared" si="16"/>
        <v>0</v>
      </c>
      <c r="AI55" s="18">
        <f>SUM(AE55:AH55)</f>
        <v>99.999999999999986</v>
      </c>
      <c r="AJ55" s="2">
        <v>300</v>
      </c>
      <c r="AK55" s="33">
        <v>8.9</v>
      </c>
    </row>
    <row r="56" spans="2:42" ht="17" thickBot="1" x14ac:dyDescent="0.25">
      <c r="B56" s="180"/>
      <c r="C56" s="181">
        <v>6.79626171246554E-2</v>
      </c>
      <c r="D56" s="181">
        <f t="shared" si="17"/>
        <v>6.79626171246554E-2</v>
      </c>
      <c r="E56" s="181">
        <v>0</v>
      </c>
      <c r="F56" s="181">
        <v>0</v>
      </c>
      <c r="G56" s="181">
        <v>0</v>
      </c>
      <c r="H56" s="182">
        <v>400</v>
      </c>
      <c r="I56" s="181">
        <v>6975.7651100000003</v>
      </c>
      <c r="J56" s="181">
        <v>0</v>
      </c>
      <c r="K56" s="181">
        <v>0</v>
      </c>
      <c r="L56" s="181">
        <v>0</v>
      </c>
      <c r="M56" s="181">
        <v>8277.3889400000007</v>
      </c>
      <c r="N56" s="181">
        <f>I56/M56</f>
        <v>0.84274946611364621</v>
      </c>
      <c r="O56" s="191">
        <v>0</v>
      </c>
      <c r="P56" s="191">
        <v>0</v>
      </c>
      <c r="Q56" s="191">
        <v>0</v>
      </c>
      <c r="R56" s="182">
        <v>400</v>
      </c>
      <c r="S56" s="183">
        <v>0.03</v>
      </c>
      <c r="T56" s="183">
        <v>0.21</v>
      </c>
      <c r="U56" s="217" t="s">
        <v>240</v>
      </c>
      <c r="V56" s="217" t="s">
        <v>240</v>
      </c>
      <c r="W56" s="181">
        <v>1.1324600807821525</v>
      </c>
      <c r="X56" s="181">
        <v>0.68</v>
      </c>
      <c r="Y56" s="181">
        <f>(C56/X56)*W56</f>
        <v>0.11318375129287317</v>
      </c>
      <c r="Z56" s="191">
        <v>0</v>
      </c>
      <c r="AA56" s="191">
        <v>0</v>
      </c>
      <c r="AB56" s="191">
        <v>0</v>
      </c>
      <c r="AC56" s="182">
        <v>400</v>
      </c>
      <c r="AD56" s="181">
        <v>0.11318375129287316</v>
      </c>
      <c r="AE56" s="211">
        <f>Y56*100/AD56</f>
        <v>100.00000000000001</v>
      </c>
      <c r="AF56" s="211">
        <f t="shared" si="14"/>
        <v>0</v>
      </c>
      <c r="AG56" s="211">
        <f>AA56*100/AD56</f>
        <v>0</v>
      </c>
      <c r="AH56" s="211">
        <f>AB56*100/AD56</f>
        <v>0</v>
      </c>
      <c r="AI56" s="184">
        <f>SUM(AE56:AH56)</f>
        <v>100.00000000000001</v>
      </c>
      <c r="AJ56" s="182">
        <v>400</v>
      </c>
      <c r="AK56" s="188" t="s">
        <v>240</v>
      </c>
    </row>
    <row r="57" spans="2:42" x14ac:dyDescent="0.2">
      <c r="I57" s="1"/>
      <c r="J57" s="1"/>
      <c r="K57" s="1"/>
      <c r="L57" s="1"/>
      <c r="M57" s="1"/>
      <c r="N57" s="1"/>
      <c r="O57" s="1"/>
      <c r="P57" s="1"/>
      <c r="Q57" s="1"/>
      <c r="S57" s="1"/>
      <c r="T57" s="1"/>
      <c r="V57" s="1"/>
      <c r="W57" s="1"/>
      <c r="X57" s="1"/>
      <c r="Y57" s="1"/>
      <c r="Z57" s="1"/>
      <c r="AA57" s="1"/>
      <c r="AB57" s="1"/>
      <c r="AD57" s="1"/>
      <c r="AE57" s="210"/>
      <c r="AF57" s="210"/>
      <c r="AG57" s="210"/>
      <c r="AH57" s="210"/>
      <c r="AI57" s="18"/>
    </row>
    <row r="58" spans="2:42" x14ac:dyDescent="0.2">
      <c r="B58" s="6" t="s">
        <v>30</v>
      </c>
      <c r="C58" s="1">
        <v>0.10254359583808299</v>
      </c>
      <c r="D58" s="1">
        <f>N58*S58</f>
        <v>8.2062973332176159E-2</v>
      </c>
      <c r="E58" s="1">
        <f>C58-D58</f>
        <v>2.0480622505906834E-2</v>
      </c>
      <c r="F58" s="1">
        <v>0</v>
      </c>
      <c r="G58" s="1">
        <v>0</v>
      </c>
      <c r="H58" s="2">
        <v>25</v>
      </c>
      <c r="I58" s="1">
        <v>104447.89844</v>
      </c>
      <c r="J58" s="1">
        <v>33864.415200000003</v>
      </c>
      <c r="K58" s="1">
        <v>0</v>
      </c>
      <c r="L58" s="1">
        <v>0</v>
      </c>
      <c r="M58" s="1">
        <v>165461.06296000001</v>
      </c>
      <c r="N58" s="1">
        <f>I58/M58</f>
        <v>0.63125364101673964</v>
      </c>
      <c r="O58" s="1">
        <f>J58/M58</f>
        <v>0.20466697478056622</v>
      </c>
      <c r="P58" s="1">
        <v>0</v>
      </c>
      <c r="Q58" s="1">
        <v>0</v>
      </c>
      <c r="R58" s="2">
        <v>25</v>
      </c>
      <c r="S58" s="31">
        <v>0.13</v>
      </c>
      <c r="T58" s="31">
        <v>0.16</v>
      </c>
      <c r="U58" s="31">
        <v>9.74E-2</v>
      </c>
      <c r="V58" s="215" t="s">
        <v>240</v>
      </c>
      <c r="W58" s="1">
        <v>1.0431517090302167</v>
      </c>
      <c r="X58" s="1">
        <v>1.026</v>
      </c>
      <c r="Y58" s="1">
        <f>(D58/X58)*W58</f>
        <v>8.3434825418675113E-2</v>
      </c>
      <c r="Z58" s="1">
        <f>(E58/X58)*W58</f>
        <v>2.0822998410369817E-2</v>
      </c>
      <c r="AA58" s="1">
        <v>0</v>
      </c>
      <c r="AB58" s="1">
        <v>0</v>
      </c>
      <c r="AC58" s="2">
        <v>25</v>
      </c>
      <c r="AD58" s="1">
        <v>0.1043</v>
      </c>
      <c r="AE58" s="210">
        <f t="shared" si="18"/>
        <v>79.995038752325129</v>
      </c>
      <c r="AF58" s="210">
        <f>Z58*100/AD58</f>
        <v>19.964523883384292</v>
      </c>
      <c r="AG58" s="210">
        <f t="shared" ref="AG58:AG62" si="19">AA58*100/AD58</f>
        <v>0</v>
      </c>
      <c r="AH58" s="210">
        <f t="shared" ref="AH58:AH62" si="20">AB58*100/AD58</f>
        <v>0</v>
      </c>
      <c r="AI58" s="18">
        <f>AE58+AF58+AG58+AH58</f>
        <v>99.959562635709418</v>
      </c>
      <c r="AJ58" s="2">
        <v>25</v>
      </c>
      <c r="AK58" s="35">
        <v>7.5</v>
      </c>
    </row>
    <row r="59" spans="2:42" ht="24" x14ac:dyDescent="0.2">
      <c r="B59" s="186" t="s">
        <v>59</v>
      </c>
      <c r="C59" s="1">
        <v>9.8545794830750308E-2</v>
      </c>
      <c r="D59" s="1">
        <f>N59*S59</f>
        <v>9.8442920902648376E-2</v>
      </c>
      <c r="E59" s="12">
        <f>C59-D59</f>
        <v>1.0287392810193197E-4</v>
      </c>
      <c r="F59" s="1">
        <v>0</v>
      </c>
      <c r="G59" s="1">
        <v>0</v>
      </c>
      <c r="H59" s="2">
        <v>100</v>
      </c>
      <c r="I59" s="1">
        <v>92421.4234</v>
      </c>
      <c r="J59" s="1">
        <v>28517.029989999999</v>
      </c>
      <c r="K59" s="1">
        <v>0</v>
      </c>
      <c r="L59" s="1">
        <v>0</v>
      </c>
      <c r="M59" s="1">
        <v>159601.54203000001</v>
      </c>
      <c r="N59" s="1">
        <f>I59/M59</f>
        <v>0.57907600530969627</v>
      </c>
      <c r="O59" s="1">
        <f>J59/M59</f>
        <v>0.17867640642619673</v>
      </c>
      <c r="P59" s="1">
        <v>0</v>
      </c>
      <c r="Q59" s="1">
        <v>0</v>
      </c>
      <c r="R59" s="2">
        <v>100</v>
      </c>
      <c r="S59" s="31">
        <v>0.17</v>
      </c>
      <c r="T59" s="31">
        <v>0.15</v>
      </c>
      <c r="U59" s="31">
        <v>0.17860000000000001</v>
      </c>
      <c r="V59" s="215" t="s">
        <v>240</v>
      </c>
      <c r="W59" s="1">
        <v>1.0431517090302167</v>
      </c>
      <c r="X59" s="1">
        <v>0.98599999999999999</v>
      </c>
      <c r="Y59" s="1">
        <f>(D59/X59)*W59</f>
        <v>0.10414898699951734</v>
      </c>
      <c r="Z59" s="12">
        <f>(E59/X59)*W59</f>
        <v>1.0883682952756792E-4</v>
      </c>
      <c r="AA59" s="1">
        <v>0</v>
      </c>
      <c r="AB59" s="1">
        <v>0</v>
      </c>
      <c r="AC59" s="2">
        <v>100</v>
      </c>
      <c r="AD59" s="1">
        <v>0.1043</v>
      </c>
      <c r="AE59" s="210">
        <f>Y59*100/AD59</f>
        <v>99.855212847092375</v>
      </c>
      <c r="AF59" s="210">
        <f>Z59*100/AD59</f>
        <v>0.10434978861703539</v>
      </c>
      <c r="AG59" s="210">
        <f t="shared" si="19"/>
        <v>0</v>
      </c>
      <c r="AH59" s="210">
        <f t="shared" si="20"/>
        <v>0</v>
      </c>
      <c r="AI59" s="18">
        <f>AE59+AF59+AG59+AH59</f>
        <v>99.959562635709403</v>
      </c>
      <c r="AJ59" s="2">
        <v>100</v>
      </c>
      <c r="AK59" s="50">
        <v>7.5</v>
      </c>
    </row>
    <row r="60" spans="2:42" x14ac:dyDescent="0.2">
      <c r="B60" s="50" t="s">
        <v>60</v>
      </c>
      <c r="C60" s="1">
        <v>8.9650687589435132E-2</v>
      </c>
      <c r="D60" s="1">
        <f>C60</f>
        <v>8.9650687589435132E-2</v>
      </c>
      <c r="E60" s="1">
        <v>0</v>
      </c>
      <c r="F60" s="1">
        <v>0</v>
      </c>
      <c r="G60" s="1">
        <v>0</v>
      </c>
      <c r="H60" s="2">
        <v>200</v>
      </c>
      <c r="I60" s="1">
        <v>189423.77746000001</v>
      </c>
      <c r="J60" s="1">
        <v>0</v>
      </c>
      <c r="K60" s="1">
        <v>0</v>
      </c>
      <c r="L60" s="1">
        <v>0</v>
      </c>
      <c r="M60" s="1">
        <v>144756.87372999999</v>
      </c>
      <c r="N60" s="1">
        <f>I60/M60</f>
        <v>1.3085649930055312</v>
      </c>
      <c r="O60" s="1">
        <v>0</v>
      </c>
      <c r="P60" s="1">
        <v>0</v>
      </c>
      <c r="Q60" s="1">
        <v>0</v>
      </c>
      <c r="R60" s="2">
        <v>200</v>
      </c>
      <c r="S60" s="31">
        <v>0.14000000000000001</v>
      </c>
      <c r="T60" s="26">
        <v>0.35</v>
      </c>
      <c r="U60" s="31">
        <v>4.9399999999999999E-2</v>
      </c>
      <c r="V60" s="215" t="s">
        <v>240</v>
      </c>
      <c r="W60" s="1">
        <v>1.0431517090302167</v>
      </c>
      <c r="X60" s="1">
        <v>0.89700000000000002</v>
      </c>
      <c r="Y60" s="1">
        <f>(C60/X60)*W60</f>
        <v>0.10425782382904493</v>
      </c>
      <c r="Z60" s="1">
        <v>0</v>
      </c>
      <c r="AA60" s="1">
        <v>0</v>
      </c>
      <c r="AB60" s="1">
        <v>0</v>
      </c>
      <c r="AC60" s="2">
        <v>200</v>
      </c>
      <c r="AD60" s="1">
        <v>0.1043</v>
      </c>
      <c r="AE60" s="210">
        <f>Y60*100/AD60</f>
        <v>99.959562635709432</v>
      </c>
      <c r="AF60" s="210">
        <f t="shared" ref="AF60:AF62" si="21">Z60*100/AD60</f>
        <v>0</v>
      </c>
      <c r="AG60" s="210">
        <f t="shared" si="19"/>
        <v>0</v>
      </c>
      <c r="AH60" s="210">
        <f t="shared" si="20"/>
        <v>0</v>
      </c>
      <c r="AI60" s="18">
        <f>AE60+AF60+AG60+AH60</f>
        <v>99.959562635709432</v>
      </c>
      <c r="AJ60" s="2">
        <v>200</v>
      </c>
      <c r="AK60" s="35">
        <v>7.4</v>
      </c>
    </row>
    <row r="61" spans="2:42" x14ac:dyDescent="0.2">
      <c r="B61" s="3" t="s">
        <v>61</v>
      </c>
      <c r="C61" s="1">
        <v>7.6058164164504047E-2</v>
      </c>
      <c r="D61" s="1">
        <f t="shared" ref="D61:D62" si="22">C61</f>
        <v>7.6058164164504047E-2</v>
      </c>
      <c r="E61" s="1">
        <v>0</v>
      </c>
      <c r="F61" s="1">
        <v>0</v>
      </c>
      <c r="G61" s="1">
        <v>0</v>
      </c>
      <c r="H61" s="2">
        <v>300</v>
      </c>
      <c r="I61" s="1">
        <v>115682.5796</v>
      </c>
      <c r="J61" s="1">
        <v>0</v>
      </c>
      <c r="K61" s="1">
        <v>0</v>
      </c>
      <c r="L61" s="1">
        <v>0</v>
      </c>
      <c r="M61" s="1">
        <v>84384.096380000003</v>
      </c>
      <c r="N61" s="1">
        <f>I61/M61</f>
        <v>1.3709049994332592</v>
      </c>
      <c r="O61" s="1">
        <v>0</v>
      </c>
      <c r="P61" s="1">
        <v>0</v>
      </c>
      <c r="Q61" s="1">
        <v>0</v>
      </c>
      <c r="R61" s="2">
        <v>300</v>
      </c>
      <c r="S61" s="31">
        <v>0.03</v>
      </c>
      <c r="T61" s="31">
        <v>0.27</v>
      </c>
      <c r="U61" s="31">
        <v>7.9699999999999993E-2</v>
      </c>
      <c r="V61" s="215" t="s">
        <v>240</v>
      </c>
      <c r="W61" s="1">
        <v>1.0431517090302167</v>
      </c>
      <c r="X61" s="1">
        <v>0.76100000000000001</v>
      </c>
      <c r="Y61" s="1">
        <f>(C61/X61)*W61</f>
        <v>0.1042578238290449</v>
      </c>
      <c r="Z61" s="1">
        <v>0</v>
      </c>
      <c r="AA61" s="1">
        <v>0</v>
      </c>
      <c r="AB61" s="1">
        <v>0</v>
      </c>
      <c r="AC61" s="2">
        <v>300</v>
      </c>
      <c r="AD61" s="1">
        <v>0.1043</v>
      </c>
      <c r="AE61" s="210">
        <f>Y61*100/AD61</f>
        <v>99.959562635709389</v>
      </c>
      <c r="AF61" s="210">
        <f t="shared" si="21"/>
        <v>0</v>
      </c>
      <c r="AG61" s="210">
        <f t="shared" si="19"/>
        <v>0</v>
      </c>
      <c r="AH61" s="210">
        <f t="shared" si="20"/>
        <v>0</v>
      </c>
      <c r="AI61" s="18">
        <f>AE61+AF61+AG61+AH61</f>
        <v>99.959562635709389</v>
      </c>
      <c r="AJ61" s="2">
        <v>300</v>
      </c>
      <c r="AK61" s="35">
        <v>8.5</v>
      </c>
    </row>
    <row r="62" spans="2:42" ht="17" thickBot="1" x14ac:dyDescent="0.25">
      <c r="B62" s="180"/>
      <c r="C62" s="181">
        <v>5.2471138221241297E-2</v>
      </c>
      <c r="D62" s="181">
        <f t="shared" si="22"/>
        <v>5.2471138221241297E-2</v>
      </c>
      <c r="E62" s="181">
        <v>0</v>
      </c>
      <c r="F62" s="181">
        <v>0</v>
      </c>
      <c r="G62" s="181">
        <v>0</v>
      </c>
      <c r="H62" s="182">
        <v>400</v>
      </c>
      <c r="I62" s="181">
        <v>6975.7651100000003</v>
      </c>
      <c r="J62" s="181">
        <v>0</v>
      </c>
      <c r="K62" s="181">
        <v>0</v>
      </c>
      <c r="L62" s="181">
        <v>0</v>
      </c>
      <c r="M62" s="181">
        <v>8277.3889400000007</v>
      </c>
      <c r="N62" s="181">
        <f>I62/M62</f>
        <v>0.84274946611364621</v>
      </c>
      <c r="O62" s="181">
        <v>0</v>
      </c>
      <c r="P62" s="181">
        <v>0</v>
      </c>
      <c r="Q62" s="181">
        <v>0</v>
      </c>
      <c r="R62" s="182">
        <v>400</v>
      </c>
      <c r="S62" s="183">
        <v>0.03</v>
      </c>
      <c r="T62" s="183">
        <v>0.21</v>
      </c>
      <c r="U62" s="217" t="s">
        <v>240</v>
      </c>
      <c r="V62" s="217" t="s">
        <v>240</v>
      </c>
      <c r="W62" s="181">
        <v>1.0431517090302167</v>
      </c>
      <c r="X62" s="181">
        <v>0.52500000000000002</v>
      </c>
      <c r="Y62" s="181">
        <f>(C62/X62)*W62</f>
        <v>0.10425782382904493</v>
      </c>
      <c r="Z62" s="181">
        <v>0</v>
      </c>
      <c r="AA62" s="181">
        <v>0</v>
      </c>
      <c r="AB62" s="181">
        <v>0</v>
      </c>
      <c r="AC62" s="182">
        <v>400</v>
      </c>
      <c r="AD62" s="181">
        <v>0.1043</v>
      </c>
      <c r="AE62" s="211">
        <f>Y62*100/AD62</f>
        <v>99.959562635709432</v>
      </c>
      <c r="AF62" s="211">
        <f t="shared" si="21"/>
        <v>0</v>
      </c>
      <c r="AG62" s="211">
        <f t="shared" si="19"/>
        <v>0</v>
      </c>
      <c r="AH62" s="211">
        <f t="shared" si="20"/>
        <v>0</v>
      </c>
      <c r="AI62" s="184">
        <f>AE62+AF62+AG62+AH62</f>
        <v>99.959562635709432</v>
      </c>
      <c r="AJ62" s="182">
        <v>400</v>
      </c>
      <c r="AK62" s="229" t="s">
        <v>240</v>
      </c>
    </row>
    <row r="63" spans="2:42" x14ac:dyDescent="0.2">
      <c r="I63" s="1"/>
      <c r="J63" s="1"/>
      <c r="K63" s="1"/>
      <c r="L63" s="1"/>
      <c r="M63" s="1"/>
      <c r="N63" s="1"/>
      <c r="O63" s="1"/>
      <c r="P63" s="1"/>
      <c r="Q63" s="1"/>
      <c r="S63" s="1"/>
      <c r="T63" s="1"/>
      <c r="V63" s="1"/>
      <c r="W63" s="1"/>
      <c r="X63" s="1"/>
      <c r="Y63" s="1"/>
      <c r="Z63" s="1"/>
      <c r="AA63" s="1"/>
      <c r="AB63" s="1"/>
      <c r="AD63" s="1"/>
      <c r="AE63" s="210"/>
      <c r="AF63" s="210"/>
      <c r="AG63" s="210"/>
      <c r="AH63" s="210"/>
      <c r="AI63" s="18"/>
    </row>
    <row r="64" spans="2:42" x14ac:dyDescent="0.2">
      <c r="B64" s="6" t="s">
        <v>30</v>
      </c>
      <c r="C64" s="1">
        <v>5.0723363488637187E-2</v>
      </c>
      <c r="D64" s="1">
        <f>C64</f>
        <v>5.0723363488637187E-2</v>
      </c>
      <c r="E64" s="1">
        <v>0</v>
      </c>
      <c r="F64" s="1">
        <v>0</v>
      </c>
      <c r="G64" s="1">
        <v>0</v>
      </c>
      <c r="H64" s="2">
        <v>25</v>
      </c>
      <c r="I64" s="1">
        <v>3912.85709</v>
      </c>
      <c r="J64" s="1">
        <v>0</v>
      </c>
      <c r="K64" s="1">
        <v>0</v>
      </c>
      <c r="L64" s="1">
        <v>0</v>
      </c>
      <c r="M64" s="1">
        <v>6721.0457100000003</v>
      </c>
      <c r="N64" s="1">
        <f>I64/M64</f>
        <v>0.58217980636230482</v>
      </c>
      <c r="O64" s="26">
        <v>0</v>
      </c>
      <c r="P64" s="26">
        <v>0</v>
      </c>
      <c r="Q64" s="26">
        <v>0</v>
      </c>
      <c r="R64" s="2">
        <v>25</v>
      </c>
      <c r="S64" s="31">
        <v>0.13</v>
      </c>
      <c r="T64" s="31">
        <v>0.16</v>
      </c>
      <c r="U64" s="31">
        <v>9.74E-2</v>
      </c>
      <c r="V64" s="215" t="s">
        <v>240</v>
      </c>
      <c r="W64" s="1">
        <v>1.0255358424776946</v>
      </c>
      <c r="X64" s="1">
        <v>1.014</v>
      </c>
      <c r="Y64" s="1">
        <f>(C64/X64)*W64</f>
        <v>5.1300421408897311E-2</v>
      </c>
      <c r="Z64" s="1">
        <v>0</v>
      </c>
      <c r="AA64" s="1">
        <v>0</v>
      </c>
      <c r="AB64" s="1">
        <v>0</v>
      </c>
      <c r="AC64" s="2">
        <v>25</v>
      </c>
      <c r="AD64" s="17">
        <v>5.1300421408897304E-2</v>
      </c>
      <c r="AE64" s="210">
        <f t="shared" ref="AE64:AE67" si="23">Y64*100/AD64</f>
        <v>100.00000000000001</v>
      </c>
      <c r="AF64" s="210">
        <f t="shared" ref="AF64:AF67" si="24">Z64*100/AD64</f>
        <v>0</v>
      </c>
      <c r="AG64" s="210">
        <f t="shared" ref="AG64:AG67" si="25">AA64*100/AD64</f>
        <v>0</v>
      </c>
      <c r="AH64" s="210">
        <f t="shared" ref="AH64:AH74" si="26">AB64*100/AD64</f>
        <v>0</v>
      </c>
      <c r="AI64" s="18">
        <f>AE64+AF64+AG64+AH64</f>
        <v>100.00000000000001</v>
      </c>
      <c r="AJ64" s="2">
        <v>25</v>
      </c>
    </row>
    <row r="65" spans="2:65" ht="24" x14ac:dyDescent="0.2">
      <c r="B65" s="186" t="s">
        <v>62</v>
      </c>
      <c r="C65" s="1">
        <v>4.8772464892920364E-2</v>
      </c>
      <c r="D65" s="1">
        <f t="shared" ref="D65:D67" si="27">C65</f>
        <v>4.8772464892920364E-2</v>
      </c>
      <c r="E65" s="1">
        <v>0</v>
      </c>
      <c r="F65" s="1">
        <v>0</v>
      </c>
      <c r="G65" s="1">
        <v>0</v>
      </c>
      <c r="H65" s="2">
        <v>100</v>
      </c>
      <c r="I65" s="1">
        <v>3610.2092299999999</v>
      </c>
      <c r="J65" s="1">
        <v>0</v>
      </c>
      <c r="K65" s="1">
        <v>0</v>
      </c>
      <c r="L65" s="1">
        <v>0</v>
      </c>
      <c r="M65" s="1">
        <v>6585.7160599999997</v>
      </c>
      <c r="N65" s="1">
        <f>I65/M65</f>
        <v>0.54818780480493412</v>
      </c>
      <c r="O65" s="26">
        <v>0</v>
      </c>
      <c r="P65" s="26">
        <v>0</v>
      </c>
      <c r="Q65" s="26">
        <v>0</v>
      </c>
      <c r="R65" s="2">
        <v>100</v>
      </c>
      <c r="S65" s="31">
        <v>0.17</v>
      </c>
      <c r="T65" s="31">
        <v>0.15</v>
      </c>
      <c r="U65" s="31">
        <v>0.17860000000000001</v>
      </c>
      <c r="V65" s="215" t="s">
        <v>240</v>
      </c>
      <c r="W65" s="1">
        <v>1.0255358424776946</v>
      </c>
      <c r="X65" s="1">
        <v>0.97499999999999998</v>
      </c>
      <c r="Y65" s="1">
        <f>(C65/X65)*W65</f>
        <v>5.1300421408897304E-2</v>
      </c>
      <c r="Z65" s="1">
        <v>0</v>
      </c>
      <c r="AA65" s="1">
        <v>0</v>
      </c>
      <c r="AB65" s="1">
        <v>0</v>
      </c>
      <c r="AC65" s="2">
        <v>100</v>
      </c>
      <c r="AD65" s="17">
        <v>5.1300421408897304E-2</v>
      </c>
      <c r="AE65" s="210">
        <f t="shared" si="23"/>
        <v>100</v>
      </c>
      <c r="AF65" s="210">
        <f t="shared" si="24"/>
        <v>0</v>
      </c>
      <c r="AG65" s="210">
        <f t="shared" si="25"/>
        <v>0</v>
      </c>
      <c r="AH65" s="210">
        <f t="shared" si="26"/>
        <v>0</v>
      </c>
      <c r="AI65" s="18">
        <f>AE65+AF65+AG65+AH65</f>
        <v>100</v>
      </c>
      <c r="AJ65" s="2">
        <v>100</v>
      </c>
    </row>
    <row r="66" spans="2:65" x14ac:dyDescent="0.2">
      <c r="B66" s="50" t="s">
        <v>63</v>
      </c>
      <c r="C66" s="1">
        <v>4.4220368169581137E-2</v>
      </c>
      <c r="D66" s="1">
        <f t="shared" si="27"/>
        <v>4.4220368169581137E-2</v>
      </c>
      <c r="E66" s="1">
        <v>0</v>
      </c>
      <c r="F66" s="1">
        <v>0</v>
      </c>
      <c r="G66" s="1">
        <v>0</v>
      </c>
      <c r="H66" s="2">
        <v>200</v>
      </c>
      <c r="I66" s="1">
        <v>2843.9853899999998</v>
      </c>
      <c r="J66" s="1">
        <v>0</v>
      </c>
      <c r="K66" s="1">
        <v>0</v>
      </c>
      <c r="L66" s="1">
        <v>0</v>
      </c>
      <c r="M66" s="1">
        <v>3587.1874800000001</v>
      </c>
      <c r="N66" s="1">
        <f>I66/M66</f>
        <v>0.7928176059535087</v>
      </c>
      <c r="O66" s="26">
        <v>0</v>
      </c>
      <c r="P66" s="26">
        <v>0</v>
      </c>
      <c r="Q66" s="26">
        <v>0</v>
      </c>
      <c r="R66" s="2">
        <v>200</v>
      </c>
      <c r="S66" s="31">
        <v>0.14000000000000001</v>
      </c>
      <c r="T66" s="26">
        <v>0.35</v>
      </c>
      <c r="U66" s="31">
        <v>4.9399999999999999E-2</v>
      </c>
      <c r="V66" s="215" t="s">
        <v>240</v>
      </c>
      <c r="W66" s="1">
        <v>1.0255358424776946</v>
      </c>
      <c r="X66" s="1">
        <v>0.88400000000000001</v>
      </c>
      <c r="Y66" s="1">
        <f>(C66/X66)*W66</f>
        <v>5.1300421408897311E-2</v>
      </c>
      <c r="Z66" s="1">
        <v>0</v>
      </c>
      <c r="AA66" s="1">
        <v>0</v>
      </c>
      <c r="AB66" s="1">
        <v>0</v>
      </c>
      <c r="AC66" s="2">
        <v>200</v>
      </c>
      <c r="AD66" s="17">
        <v>5.1300421408897304E-2</v>
      </c>
      <c r="AE66" s="210">
        <f t="shared" si="23"/>
        <v>100.00000000000001</v>
      </c>
      <c r="AF66" s="210">
        <f t="shared" si="24"/>
        <v>0</v>
      </c>
      <c r="AG66" s="210">
        <f t="shared" si="25"/>
        <v>0</v>
      </c>
      <c r="AH66" s="210">
        <f t="shared" si="26"/>
        <v>0</v>
      </c>
      <c r="AI66" s="18">
        <f>AE66+AF66+AG66+AH66</f>
        <v>100.00000000000001</v>
      </c>
      <c r="AJ66" s="2">
        <v>200</v>
      </c>
    </row>
    <row r="67" spans="2:65" x14ac:dyDescent="0.2">
      <c r="B67" s="3" t="s">
        <v>64</v>
      </c>
      <c r="C67" s="1">
        <v>3.7117096359535293E-2</v>
      </c>
      <c r="D67" s="1">
        <f t="shared" si="27"/>
        <v>3.7117096359535293E-2</v>
      </c>
      <c r="E67" s="1">
        <v>0</v>
      </c>
      <c r="F67" s="1">
        <v>0</v>
      </c>
      <c r="G67" s="1">
        <v>0</v>
      </c>
      <c r="H67" s="2">
        <v>300</v>
      </c>
      <c r="I67" s="1">
        <v>1113.65318</v>
      </c>
      <c r="J67" s="1">
        <v>0</v>
      </c>
      <c r="K67" s="1">
        <v>0</v>
      </c>
      <c r="L67" s="1">
        <v>0</v>
      </c>
      <c r="M67" s="1">
        <v>671.36913000000004</v>
      </c>
      <c r="N67" s="1">
        <f>I67/M67</f>
        <v>1.6587792471184963</v>
      </c>
      <c r="O67" s="26">
        <v>0</v>
      </c>
      <c r="P67" s="26">
        <v>0</v>
      </c>
      <c r="Q67" s="26">
        <v>0</v>
      </c>
      <c r="R67" s="2">
        <v>300</v>
      </c>
      <c r="S67" s="31">
        <v>0.03</v>
      </c>
      <c r="T67" s="31">
        <v>0.27</v>
      </c>
      <c r="U67" s="31">
        <v>7.9699999999999993E-2</v>
      </c>
      <c r="V67" s="215" t="s">
        <v>240</v>
      </c>
      <c r="W67" s="1">
        <v>1.0255358424776946</v>
      </c>
      <c r="X67" s="1">
        <v>0.74199999999999999</v>
      </c>
      <c r="Y67" s="1">
        <f>(C67/X67)*W67</f>
        <v>5.1300421408897304E-2</v>
      </c>
      <c r="Z67" s="1">
        <v>0</v>
      </c>
      <c r="AA67" s="1">
        <v>0</v>
      </c>
      <c r="AB67" s="1">
        <v>0</v>
      </c>
      <c r="AC67" s="2">
        <v>300</v>
      </c>
      <c r="AD67" s="17">
        <v>5.1300421408897304E-2</v>
      </c>
      <c r="AE67" s="210">
        <f t="shared" si="23"/>
        <v>100</v>
      </c>
      <c r="AF67" s="210">
        <f t="shared" si="24"/>
        <v>0</v>
      </c>
      <c r="AG67" s="210">
        <f t="shared" si="25"/>
        <v>0</v>
      </c>
      <c r="AH67" s="210">
        <f t="shared" si="26"/>
        <v>0</v>
      </c>
      <c r="AI67" s="18">
        <f>AE67+AF67+AG67+AH67</f>
        <v>100</v>
      </c>
      <c r="AJ67" s="2">
        <v>300</v>
      </c>
    </row>
    <row r="68" spans="2:65" ht="17" thickBot="1" x14ac:dyDescent="0.25">
      <c r="B68" s="180"/>
      <c r="C68" s="181" t="s">
        <v>49</v>
      </c>
      <c r="D68" s="181" t="s">
        <v>49</v>
      </c>
      <c r="E68" s="181" t="s">
        <v>49</v>
      </c>
      <c r="F68" s="181" t="s">
        <v>49</v>
      </c>
      <c r="G68" s="181" t="s">
        <v>49</v>
      </c>
      <c r="H68" s="182">
        <v>400</v>
      </c>
      <c r="I68" s="181" t="s">
        <v>49</v>
      </c>
      <c r="J68" s="181" t="s">
        <v>49</v>
      </c>
      <c r="K68" s="181" t="s">
        <v>49</v>
      </c>
      <c r="L68" s="181" t="s">
        <v>49</v>
      </c>
      <c r="M68" s="181" t="s">
        <v>49</v>
      </c>
      <c r="N68" s="181" t="s">
        <v>49</v>
      </c>
      <c r="O68" s="181" t="s">
        <v>49</v>
      </c>
      <c r="P68" s="181" t="s">
        <v>49</v>
      </c>
      <c r="Q68" s="181" t="s">
        <v>49</v>
      </c>
      <c r="R68" s="182">
        <v>400</v>
      </c>
      <c r="S68" s="183">
        <v>0.03</v>
      </c>
      <c r="T68" s="183">
        <v>0.21</v>
      </c>
      <c r="U68" s="217" t="s">
        <v>240</v>
      </c>
      <c r="V68" s="217" t="s">
        <v>240</v>
      </c>
      <c r="W68" s="181">
        <v>1.0255358424776946</v>
      </c>
      <c r="X68" s="181">
        <v>0.46</v>
      </c>
      <c r="Y68" s="181" t="s">
        <v>49</v>
      </c>
      <c r="Z68" s="181" t="s">
        <v>49</v>
      </c>
      <c r="AA68" s="181" t="s">
        <v>49</v>
      </c>
      <c r="AB68" s="181" t="s">
        <v>49</v>
      </c>
      <c r="AC68" s="182">
        <v>400</v>
      </c>
      <c r="AD68" s="181">
        <v>5.1300421408897304E-2</v>
      </c>
      <c r="AE68" s="211" t="s">
        <v>49</v>
      </c>
      <c r="AF68" s="211" t="s">
        <v>49</v>
      </c>
      <c r="AG68" s="211" t="s">
        <v>49</v>
      </c>
      <c r="AH68" s="211" t="s">
        <v>49</v>
      </c>
      <c r="AI68" s="181" t="s">
        <v>49</v>
      </c>
      <c r="AJ68" s="182">
        <v>400</v>
      </c>
      <c r="AK68" s="182"/>
    </row>
    <row r="69" spans="2:65" x14ac:dyDescent="0.2">
      <c r="I69" s="1"/>
      <c r="J69" s="1"/>
      <c r="K69" s="1"/>
      <c r="L69" s="1"/>
      <c r="M69" s="1"/>
      <c r="N69" s="1"/>
      <c r="O69" s="1"/>
      <c r="P69" s="1"/>
      <c r="Q69" s="1"/>
      <c r="S69" s="1"/>
      <c r="T69" s="1"/>
      <c r="V69" s="1"/>
      <c r="W69" s="1"/>
      <c r="X69" s="1"/>
      <c r="Y69" s="1"/>
      <c r="Z69" s="1"/>
      <c r="AA69" s="1"/>
      <c r="AB69" s="1"/>
      <c r="AD69" s="1"/>
      <c r="AE69" s="210"/>
      <c r="AF69" s="210"/>
      <c r="AG69" s="210"/>
      <c r="AH69" s="210"/>
      <c r="AI69" s="18"/>
    </row>
    <row r="70" spans="2:65" x14ac:dyDescent="0.2">
      <c r="B70" s="10" t="s">
        <v>65</v>
      </c>
      <c r="C70" s="1">
        <v>5.0560928926456243E-2</v>
      </c>
      <c r="D70" s="1">
        <f>S70*N70</f>
        <v>1.4786638831991781E-2</v>
      </c>
      <c r="E70" s="1">
        <f>O70*U70</f>
        <v>3.637714152967886E-3</v>
      </c>
      <c r="F70" s="1">
        <f>C70-(E70+D70)</f>
        <v>3.2136575941496576E-2</v>
      </c>
      <c r="G70" s="1">
        <v>0</v>
      </c>
      <c r="H70" s="2">
        <v>25</v>
      </c>
      <c r="I70" s="1">
        <v>259017.55241999999</v>
      </c>
      <c r="J70" s="1">
        <v>85049.682199999996</v>
      </c>
      <c r="K70" s="1">
        <v>129057.77142999999</v>
      </c>
      <c r="L70" s="1">
        <v>0</v>
      </c>
      <c r="M70" s="1">
        <v>2277210</v>
      </c>
      <c r="N70" s="1">
        <f>I70/M70</f>
        <v>0.113743375630706</v>
      </c>
      <c r="O70" s="1">
        <f>J70/M70</f>
        <v>3.7348194588992668E-2</v>
      </c>
      <c r="P70" s="1">
        <f>K70/M70</f>
        <v>5.6673636348865492E-2</v>
      </c>
      <c r="Q70" s="1">
        <v>0</v>
      </c>
      <c r="R70" s="2">
        <v>25</v>
      </c>
      <c r="S70" s="31">
        <v>0.13</v>
      </c>
      <c r="T70" s="31">
        <v>0.16</v>
      </c>
      <c r="U70" s="31">
        <v>9.74E-2</v>
      </c>
      <c r="V70" s="215" t="s">
        <v>240</v>
      </c>
      <c r="W70" s="1">
        <v>1.021276595744681</v>
      </c>
      <c r="X70" s="1">
        <v>1.0119</v>
      </c>
      <c r="Y70" s="1">
        <f>(D70/X70)*W70</f>
        <v>1.4923656654652308E-2</v>
      </c>
      <c r="Z70" s="1">
        <f>(E70/X70)*W70</f>
        <v>3.6714223998767547E-3</v>
      </c>
      <c r="AA70" s="1">
        <f>(F70/X70)*W70</f>
        <v>3.2434363945470938E-2</v>
      </c>
      <c r="AB70" s="1">
        <v>0</v>
      </c>
      <c r="AC70" s="2">
        <v>25</v>
      </c>
      <c r="AD70" s="1">
        <v>5.0999999999999997E-2</v>
      </c>
      <c r="AE70" s="210">
        <f>Y70*100/AD70</f>
        <v>29.262071871867274</v>
      </c>
      <c r="AF70" s="210">
        <f>Z70*100/AD70</f>
        <v>7.1988674507387351</v>
      </c>
      <c r="AG70" s="210">
        <f>AA70*100/AD70</f>
        <v>63.596792049943019</v>
      </c>
      <c r="AH70" s="210">
        <f t="shared" si="26"/>
        <v>0</v>
      </c>
      <c r="AI70" s="18">
        <f>AE70+AF70+AG70+AH70</f>
        <v>100.05773137254903</v>
      </c>
      <c r="AJ70" s="2">
        <v>25</v>
      </c>
      <c r="AM70" s="13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13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</row>
    <row r="71" spans="2:65" ht="24" x14ac:dyDescent="0.2">
      <c r="B71" s="186" t="s">
        <v>66</v>
      </c>
      <c r="C71" s="1">
        <v>4.8586350671485756E-2</v>
      </c>
      <c r="D71" s="1">
        <f t="shared" ref="D71" si="28">S71*N71</f>
        <v>1.7839556162463566E-2</v>
      </c>
      <c r="E71" s="1">
        <f>O71*U71</f>
        <v>5.7638726490250158E-3</v>
      </c>
      <c r="F71" s="1">
        <f>C71-(E71+D71)</f>
        <v>2.4982921859997176E-2</v>
      </c>
      <c r="G71" s="1">
        <v>0</v>
      </c>
      <c r="H71" s="2">
        <v>100</v>
      </c>
      <c r="I71" s="1">
        <v>227531.99561000001</v>
      </c>
      <c r="J71" s="1">
        <v>69974.575769999996</v>
      </c>
      <c r="K71" s="1">
        <v>137649.65476999999</v>
      </c>
      <c r="L71" s="1">
        <v>0</v>
      </c>
      <c r="M71" s="1">
        <v>2168240</v>
      </c>
      <c r="N71" s="1">
        <f>I71/M71</f>
        <v>0.10493856566155038</v>
      </c>
      <c r="O71" s="1">
        <f>J71/M71</f>
        <v>3.2272523230823157E-2</v>
      </c>
      <c r="P71" s="1">
        <f>K71/M71</f>
        <v>6.3484510372467995E-2</v>
      </c>
      <c r="Q71" s="1">
        <v>0</v>
      </c>
      <c r="R71" s="2">
        <v>100</v>
      </c>
      <c r="S71" s="31">
        <v>0.17</v>
      </c>
      <c r="T71" s="31">
        <v>0.15</v>
      </c>
      <c r="U71" s="31">
        <v>0.17860000000000001</v>
      </c>
      <c r="V71" s="215" t="s">
        <v>240</v>
      </c>
      <c r="W71" s="1">
        <v>1.021276595744681</v>
      </c>
      <c r="X71" s="1">
        <v>0.97238182304737808</v>
      </c>
      <c r="Y71" s="1">
        <f>(D71/X71)*W71</f>
        <v>1.8736591692036526E-2</v>
      </c>
      <c r="Z71" s="1">
        <f>(E71/X71)*W71</f>
        <v>6.0537004063426761E-3</v>
      </c>
      <c r="AA71" s="1">
        <f>(F71/X71)*W71</f>
        <v>2.6239150901620802E-2</v>
      </c>
      <c r="AB71" s="1">
        <v>0</v>
      </c>
      <c r="AC71" s="2">
        <v>100</v>
      </c>
      <c r="AD71" s="1">
        <v>5.0999999999999997E-2</v>
      </c>
      <c r="AE71" s="210">
        <f>Y71*100/AD71</f>
        <v>36.738415082424567</v>
      </c>
      <c r="AF71" s="210">
        <f>Z71*100/AD71</f>
        <v>11.870000796750345</v>
      </c>
      <c r="AG71" s="210">
        <f>AA71*100/AD71</f>
        <v>51.449315493374122</v>
      </c>
      <c r="AH71" s="210">
        <f t="shared" si="26"/>
        <v>0</v>
      </c>
      <c r="AI71" s="18">
        <f>AE71+AF71+AG71+AH71</f>
        <v>100.05773137254903</v>
      </c>
      <c r="AJ71" s="2">
        <v>100</v>
      </c>
      <c r="AM71" s="2"/>
      <c r="AN71" s="12"/>
      <c r="AO71" s="38"/>
      <c r="AP71" s="38"/>
      <c r="AQ71" s="12"/>
      <c r="AR71" s="12"/>
      <c r="AS71" s="12"/>
      <c r="AU71" s="1"/>
      <c r="AV71" s="1"/>
      <c r="AW71" s="1"/>
      <c r="AX71" s="1"/>
      <c r="AY71" s="1"/>
      <c r="AZ71" s="1"/>
      <c r="BA71" s="2"/>
      <c r="BB71" s="38"/>
      <c r="BC71" s="38"/>
      <c r="BD71" s="38"/>
      <c r="BE71" s="1"/>
      <c r="BF71" s="12"/>
      <c r="BG71" s="12"/>
      <c r="BI71" s="1"/>
      <c r="BJ71" s="14"/>
      <c r="BK71" s="1"/>
      <c r="BM71" s="12"/>
    </row>
    <row r="72" spans="2:65" x14ac:dyDescent="0.2">
      <c r="B72" s="50" t="s">
        <v>60</v>
      </c>
      <c r="C72" s="1">
        <v>4.4046269726376756E-2</v>
      </c>
      <c r="D72" s="1">
        <f>C72</f>
        <v>4.4046269726376756E-2</v>
      </c>
      <c r="E72" s="1">
        <v>0</v>
      </c>
      <c r="F72" s="1">
        <v>0</v>
      </c>
      <c r="G72" s="1">
        <v>0</v>
      </c>
      <c r="H72" s="2">
        <v>200</v>
      </c>
      <c r="I72" s="1">
        <v>533623.33609</v>
      </c>
      <c r="J72" s="1">
        <v>0</v>
      </c>
      <c r="K72" s="1">
        <v>0</v>
      </c>
      <c r="L72" s="1">
        <v>0</v>
      </c>
      <c r="M72" s="1">
        <v>1359970</v>
      </c>
      <c r="N72" s="1">
        <f>I72/M72</f>
        <v>0.39237875547990031</v>
      </c>
      <c r="O72" s="1">
        <v>0</v>
      </c>
      <c r="P72" s="1">
        <v>0</v>
      </c>
      <c r="Q72" s="1">
        <v>0</v>
      </c>
      <c r="R72" s="2">
        <v>200</v>
      </c>
      <c r="S72" s="31">
        <v>0.14000000000000001</v>
      </c>
      <c r="T72" s="26">
        <v>0.35</v>
      </c>
      <c r="U72" s="31">
        <v>4.9399999999999999E-2</v>
      </c>
      <c r="V72" s="215" t="s">
        <v>240</v>
      </c>
      <c r="W72" s="1">
        <v>1.021276595744681</v>
      </c>
      <c r="X72" s="1">
        <v>0.88151901641187924</v>
      </c>
      <c r="Y72" s="1">
        <f>(C72/X72)*W72</f>
        <v>5.1029443000000001E-2</v>
      </c>
      <c r="Z72" s="1">
        <f>(E72/X72)*W72</f>
        <v>0</v>
      </c>
      <c r="AA72" s="1">
        <f>(F72/X72)*W72</f>
        <v>0</v>
      </c>
      <c r="AB72" s="1">
        <v>0</v>
      </c>
      <c r="AC72" s="2">
        <v>200</v>
      </c>
      <c r="AD72" s="1">
        <v>5.0999999999999997E-2</v>
      </c>
      <c r="AE72" s="210">
        <f t="shared" ref="AE72:AE96" si="29">Y72*100/AD72</f>
        <v>100.05773137254903</v>
      </c>
      <c r="AF72" s="210">
        <f t="shared" ref="AF72:AF74" si="30">Z72*100/AD72</f>
        <v>0</v>
      </c>
      <c r="AG72" s="210">
        <f t="shared" ref="AG72:AG74" si="31">AA72*100/AD72</f>
        <v>0</v>
      </c>
      <c r="AH72" s="210">
        <f t="shared" si="26"/>
        <v>0</v>
      </c>
      <c r="AI72" s="18">
        <f>AE72+AF72+AG72+AH72</f>
        <v>100.05773137254903</v>
      </c>
      <c r="AJ72" s="2">
        <v>200</v>
      </c>
      <c r="AM72" s="2"/>
      <c r="AN72" s="1"/>
      <c r="AO72" s="12"/>
      <c r="AP72" s="1"/>
      <c r="AQ72" s="1"/>
      <c r="AR72" s="12"/>
      <c r="AS72" s="12"/>
      <c r="AU72" s="1"/>
      <c r="AV72" s="38"/>
      <c r="AW72" s="38"/>
      <c r="AX72" s="1"/>
      <c r="AY72" s="12"/>
      <c r="AZ72" s="12"/>
      <c r="BA72" s="2"/>
      <c r="BB72" s="1"/>
      <c r="BC72" s="38"/>
      <c r="BD72" s="38"/>
      <c r="BE72" s="1"/>
      <c r="BF72" s="48"/>
      <c r="BG72" s="49"/>
      <c r="BH72" s="23"/>
      <c r="BI72" s="24"/>
      <c r="BJ72" s="24"/>
      <c r="BK72" s="24"/>
      <c r="BL72" s="24"/>
      <c r="BM72" s="24"/>
    </row>
    <row r="73" spans="2:65" x14ac:dyDescent="0.2">
      <c r="B73" s="3" t="s">
        <v>67</v>
      </c>
      <c r="C73" s="1">
        <v>4.0448743186059462E-2</v>
      </c>
      <c r="D73" s="1">
        <f t="shared" ref="D73:D74" si="32">C73</f>
        <v>4.0448743186059462E-2</v>
      </c>
      <c r="E73" s="1">
        <v>0</v>
      </c>
      <c r="F73" s="1">
        <v>0</v>
      </c>
      <c r="G73" s="1">
        <v>0</v>
      </c>
      <c r="H73" s="2">
        <v>300</v>
      </c>
      <c r="I73" s="1">
        <v>319051.28755000001</v>
      </c>
      <c r="J73" s="1">
        <v>0</v>
      </c>
      <c r="K73" s="1">
        <v>0</v>
      </c>
      <c r="L73" s="1">
        <v>0</v>
      </c>
      <c r="M73" s="1">
        <v>765118.04943000001</v>
      </c>
      <c r="N73" s="1">
        <f>I73/M73</f>
        <v>0.41699615868124901</v>
      </c>
      <c r="O73" s="1">
        <v>0</v>
      </c>
      <c r="P73" s="1">
        <v>0</v>
      </c>
      <c r="Q73" s="1">
        <v>0</v>
      </c>
      <c r="R73" s="2">
        <v>300</v>
      </c>
      <c r="S73" s="31">
        <v>0.03</v>
      </c>
      <c r="T73" s="31">
        <v>0.27</v>
      </c>
      <c r="U73" s="31">
        <v>7.9699999999999993E-2</v>
      </c>
      <c r="V73" s="215" t="s">
        <v>240</v>
      </c>
      <c r="W73" s="1">
        <v>1.021276595744681</v>
      </c>
      <c r="X73" s="1">
        <v>0.80952000000000002</v>
      </c>
      <c r="Y73" s="1">
        <f>(C73/X73)*W73</f>
        <v>5.1029443056638091E-2</v>
      </c>
      <c r="Z73" s="1">
        <f>(E73/X73)*W73</f>
        <v>0</v>
      </c>
      <c r="AA73" s="1">
        <f>(F73/X73)*W73</f>
        <v>0</v>
      </c>
      <c r="AB73" s="1">
        <v>0</v>
      </c>
      <c r="AC73" s="2">
        <v>300</v>
      </c>
      <c r="AD73" s="1">
        <v>5.0999999999999997E-2</v>
      </c>
      <c r="AE73" s="210">
        <f>Y73*100/AD73</f>
        <v>100.0577314836041</v>
      </c>
      <c r="AF73" s="210">
        <f t="shared" si="30"/>
        <v>0</v>
      </c>
      <c r="AG73" s="210">
        <f t="shared" si="31"/>
        <v>0</v>
      </c>
      <c r="AH73" s="210">
        <f t="shared" si="26"/>
        <v>0</v>
      </c>
      <c r="AI73" s="18">
        <f>AE73+AF73+AG73+AH73</f>
        <v>100.0577314836041</v>
      </c>
      <c r="AJ73" s="2">
        <v>300</v>
      </c>
      <c r="AM73" s="2"/>
      <c r="AN73" s="1"/>
      <c r="AO73" s="1"/>
      <c r="AP73" s="1"/>
      <c r="AQ73" s="1"/>
      <c r="AR73" s="33"/>
      <c r="AS73" s="12"/>
      <c r="AU73" s="12"/>
      <c r="AV73" s="12"/>
      <c r="AW73" s="12"/>
      <c r="AX73" s="12"/>
      <c r="AY73" s="48"/>
      <c r="AZ73" s="49"/>
      <c r="BA73" s="2"/>
      <c r="BB73" s="12"/>
      <c r="BC73" s="1"/>
      <c r="BD73" s="1"/>
      <c r="BE73" s="12"/>
      <c r="BF73" s="48"/>
      <c r="BG73" s="49"/>
      <c r="BI73" s="1"/>
      <c r="BJ73" s="1"/>
      <c r="BK73" s="1"/>
      <c r="BL73" s="1"/>
      <c r="BM73" s="1"/>
    </row>
    <row r="74" spans="2:65" ht="17" thickBot="1" x14ac:dyDescent="0.25">
      <c r="B74" s="180"/>
      <c r="C74" s="181">
        <v>4.0448743186059462E-2</v>
      </c>
      <c r="D74" s="181">
        <f t="shared" si="32"/>
        <v>4.0448743186059462E-2</v>
      </c>
      <c r="E74" s="181">
        <v>0</v>
      </c>
      <c r="F74" s="181">
        <v>0</v>
      </c>
      <c r="G74" s="181">
        <v>0</v>
      </c>
      <c r="H74" s="182">
        <v>400</v>
      </c>
      <c r="I74" s="181">
        <v>242752.96343</v>
      </c>
      <c r="J74" s="181">
        <v>0</v>
      </c>
      <c r="K74" s="181">
        <v>0</v>
      </c>
      <c r="L74" s="181">
        <v>0</v>
      </c>
      <c r="M74" s="181">
        <v>527279.33571000001</v>
      </c>
      <c r="N74" s="181">
        <f>I74/M74</f>
        <v>0.46038778118077522</v>
      </c>
      <c r="O74" s="181">
        <v>0</v>
      </c>
      <c r="P74" s="181">
        <v>0</v>
      </c>
      <c r="Q74" s="181">
        <v>0</v>
      </c>
      <c r="R74" s="182">
        <v>400</v>
      </c>
      <c r="S74" s="183">
        <v>0.03</v>
      </c>
      <c r="T74" s="183">
        <v>0.21</v>
      </c>
      <c r="U74" s="217" t="s">
        <v>240</v>
      </c>
      <c r="V74" s="217" t="s">
        <v>240</v>
      </c>
      <c r="W74" s="181">
        <v>1.021276595744681</v>
      </c>
      <c r="X74" s="181">
        <v>0.80952000000000002</v>
      </c>
      <c r="Y74" s="181">
        <f>(C74/X74)*W74</f>
        <v>5.1029443056638091E-2</v>
      </c>
      <c r="Z74" s="181">
        <f>(E74/X74)*W74</f>
        <v>0</v>
      </c>
      <c r="AA74" s="181">
        <f>(F74/X74)*W74</f>
        <v>0</v>
      </c>
      <c r="AB74" s="181">
        <v>0</v>
      </c>
      <c r="AC74" s="182">
        <v>400</v>
      </c>
      <c r="AD74" s="181">
        <v>5.0999999999999997E-2</v>
      </c>
      <c r="AE74" s="211">
        <f t="shared" si="29"/>
        <v>100.0577314836041</v>
      </c>
      <c r="AF74" s="211">
        <f t="shared" si="30"/>
        <v>0</v>
      </c>
      <c r="AG74" s="211">
        <f t="shared" si="31"/>
        <v>0</v>
      </c>
      <c r="AH74" s="211">
        <f t="shared" si="26"/>
        <v>0</v>
      </c>
      <c r="AI74" s="184">
        <f>AE74+AF74+AG74+AH74</f>
        <v>100.0577314836041</v>
      </c>
      <c r="AJ74" s="182">
        <v>400</v>
      </c>
      <c r="AK74" s="182"/>
      <c r="AM74" s="2"/>
      <c r="AN74" s="12"/>
      <c r="AO74" s="1"/>
      <c r="AP74" s="1"/>
      <c r="AQ74" s="12"/>
      <c r="AR74" s="33"/>
      <c r="AS74" s="12"/>
      <c r="AU74" s="12"/>
      <c r="AV74" s="1"/>
      <c r="AW74" s="1"/>
      <c r="AX74" s="12"/>
      <c r="AY74" s="48"/>
      <c r="AZ74" s="49"/>
      <c r="BA74" s="2"/>
      <c r="BB74" s="1"/>
      <c r="BC74" s="1"/>
      <c r="BD74" s="1"/>
      <c r="BE74" s="1"/>
      <c r="BF74" s="32"/>
      <c r="BG74" s="1"/>
      <c r="BI74" s="1"/>
      <c r="BJ74" s="1"/>
      <c r="BK74" s="1"/>
      <c r="BL74" s="1"/>
      <c r="BM74" s="33"/>
    </row>
    <row r="75" spans="2:65" x14ac:dyDescent="0.2">
      <c r="I75" s="1"/>
      <c r="J75" s="1"/>
      <c r="K75" s="1"/>
      <c r="L75" s="1"/>
      <c r="M75" s="1"/>
      <c r="N75" s="1"/>
      <c r="O75" s="1"/>
      <c r="P75" s="1"/>
      <c r="Q75" s="1"/>
      <c r="S75" s="1"/>
      <c r="T75" s="1"/>
      <c r="V75" s="1"/>
      <c r="W75" s="1"/>
      <c r="X75" s="1"/>
      <c r="Y75" s="1"/>
      <c r="Z75" s="1"/>
      <c r="AA75" s="1"/>
      <c r="AB75" s="1"/>
      <c r="AD75" s="1"/>
      <c r="AE75" s="210"/>
      <c r="AF75" s="210"/>
      <c r="AG75" s="210"/>
      <c r="AH75" s="210"/>
      <c r="AI75" s="18"/>
      <c r="AM75" s="2"/>
      <c r="AN75" s="4"/>
      <c r="AO75" s="4"/>
      <c r="AP75" s="4"/>
      <c r="AQ75" s="12"/>
      <c r="AR75" s="12"/>
      <c r="AS75" s="12"/>
      <c r="AT75" s="49"/>
      <c r="AU75" s="1"/>
      <c r="AV75" s="1"/>
      <c r="AW75" s="1"/>
      <c r="AX75" s="1"/>
      <c r="AY75" s="12"/>
      <c r="AZ75" s="12"/>
      <c r="BB75" s="24"/>
      <c r="BC75" s="24"/>
      <c r="BD75" s="24"/>
      <c r="BE75" s="24"/>
      <c r="BF75" s="24"/>
      <c r="BG75" s="49"/>
      <c r="BH75" s="49"/>
      <c r="BI75" s="1"/>
      <c r="BJ75" s="1"/>
      <c r="BK75" s="1"/>
      <c r="BL75" s="1"/>
      <c r="BM75" s="1"/>
    </row>
    <row r="76" spans="2:65" x14ac:dyDescent="0.2">
      <c r="B76" s="6" t="s">
        <v>30</v>
      </c>
      <c r="C76" s="1">
        <v>0.10973963765128179</v>
      </c>
      <c r="D76" s="1">
        <f>C76</f>
        <v>0.10973963765128179</v>
      </c>
      <c r="E76" s="1">
        <v>0</v>
      </c>
      <c r="F76" s="1">
        <v>0</v>
      </c>
      <c r="G76" s="1">
        <v>0</v>
      </c>
      <c r="H76" s="2">
        <v>25</v>
      </c>
      <c r="I76" s="1">
        <v>4221.5801000000001</v>
      </c>
      <c r="J76" s="1">
        <v>0</v>
      </c>
      <c r="K76" s="1">
        <v>0</v>
      </c>
      <c r="L76" s="1">
        <v>0</v>
      </c>
      <c r="M76" s="1">
        <v>6238.2331299999996</v>
      </c>
      <c r="N76" s="1">
        <f>I76/M76</f>
        <v>0.67672688917286428</v>
      </c>
      <c r="O76" s="1">
        <v>0</v>
      </c>
      <c r="P76" s="1">
        <v>0</v>
      </c>
      <c r="Q76" s="1">
        <v>0</v>
      </c>
      <c r="R76" s="2">
        <v>25</v>
      </c>
      <c r="S76" s="31">
        <v>0.13</v>
      </c>
      <c r="T76" s="31">
        <v>0.16</v>
      </c>
      <c r="U76" s="31">
        <v>9.74E-2</v>
      </c>
      <c r="V76" s="215" t="s">
        <v>240</v>
      </c>
      <c r="W76" s="1">
        <v>1.1614042151230315</v>
      </c>
      <c r="X76" s="1">
        <v>1.0980000000000001</v>
      </c>
      <c r="Y76" s="1">
        <f>(C76/X76)*W76</f>
        <v>0.11607657352848159</v>
      </c>
      <c r="Z76" s="1">
        <f>(E76/X76)*W76</f>
        <v>0</v>
      </c>
      <c r="AA76" s="1">
        <f>(F76/X76)*W76</f>
        <v>0</v>
      </c>
      <c r="AB76" s="1">
        <v>0</v>
      </c>
      <c r="AC76" s="2">
        <v>25</v>
      </c>
      <c r="AD76" s="17">
        <v>0.11607657352848161</v>
      </c>
      <c r="AE76" s="210">
        <f t="shared" si="29"/>
        <v>99.999999999999986</v>
      </c>
      <c r="AF76" s="210">
        <f t="shared" ref="AF76:AF79" si="33">Z76*100/AD76</f>
        <v>0</v>
      </c>
      <c r="AG76" s="210">
        <f t="shared" ref="AG76:AG79" si="34">AA76*100/AD76</f>
        <v>0</v>
      </c>
      <c r="AH76" s="210">
        <f t="shared" ref="AH76:AH80" si="35">AB76*100/AD76</f>
        <v>0</v>
      </c>
      <c r="AI76" s="18">
        <f>AE76+AF76+AG76+AH76</f>
        <v>99.999999999999986</v>
      </c>
      <c r="AJ76" s="2">
        <v>25</v>
      </c>
      <c r="AK76" s="1">
        <v>11.76</v>
      </c>
      <c r="AN76" s="1"/>
      <c r="AO76" s="1"/>
      <c r="AP76" s="1"/>
      <c r="AQ76" s="1"/>
      <c r="AR76" s="36"/>
      <c r="AU76" s="24"/>
      <c r="AV76" s="39"/>
      <c r="AW76" s="24"/>
      <c r="AX76" s="24"/>
      <c r="AY76" s="36"/>
      <c r="AZ76" s="1"/>
      <c r="BA76" s="2"/>
      <c r="BB76" s="1"/>
      <c r="BC76" s="38"/>
      <c r="BD76" s="38"/>
      <c r="BE76" s="1"/>
      <c r="BF76" s="1"/>
      <c r="BG76" s="1"/>
      <c r="BH76" s="49"/>
      <c r="BI76" s="12"/>
      <c r="BJ76" s="12"/>
      <c r="BK76" s="12"/>
      <c r="BL76" s="12"/>
      <c r="BM76" s="33"/>
    </row>
    <row r="77" spans="2:65" ht="24" x14ac:dyDescent="0.2">
      <c r="B77" s="186" t="s">
        <v>68</v>
      </c>
      <c r="C77" s="1">
        <v>0.1055419465935825</v>
      </c>
      <c r="D77" s="1">
        <f t="shared" ref="D77:D80" si="36">C77</f>
        <v>0.1055419465935825</v>
      </c>
      <c r="E77" s="1">
        <v>0</v>
      </c>
      <c r="F77" s="1">
        <v>0</v>
      </c>
      <c r="G77" s="1">
        <v>0</v>
      </c>
      <c r="H77" s="2">
        <v>100</v>
      </c>
      <c r="I77" s="1">
        <v>2836.5846099999999</v>
      </c>
      <c r="J77" s="1">
        <v>0</v>
      </c>
      <c r="K77" s="1">
        <v>0</v>
      </c>
      <c r="L77" s="1">
        <v>0</v>
      </c>
      <c r="M77" s="1">
        <v>4545.1376</v>
      </c>
      <c r="N77" s="1">
        <f>I77/M77</f>
        <v>0.62409213089610305</v>
      </c>
      <c r="O77" s="1">
        <v>0</v>
      </c>
      <c r="P77" s="1">
        <v>0</v>
      </c>
      <c r="Q77" s="1">
        <v>0</v>
      </c>
      <c r="R77" s="2">
        <v>100</v>
      </c>
      <c r="S77" s="31">
        <v>0.17</v>
      </c>
      <c r="T77" s="31">
        <v>0.15</v>
      </c>
      <c r="U77" s="31">
        <v>0.17860000000000001</v>
      </c>
      <c r="V77" s="215" t="s">
        <v>240</v>
      </c>
      <c r="W77" s="1">
        <v>1.1614042151230315</v>
      </c>
      <c r="X77" s="1">
        <v>1.056</v>
      </c>
      <c r="Y77" s="1">
        <f>(C77/X77)*W77</f>
        <v>0.11607657352848162</v>
      </c>
      <c r="Z77" s="1">
        <f>(E77/X77)*W77</f>
        <v>0</v>
      </c>
      <c r="AA77" s="1">
        <f>(F77/X77)*W77</f>
        <v>0</v>
      </c>
      <c r="AB77" s="1">
        <v>0</v>
      </c>
      <c r="AC77" s="2">
        <v>100</v>
      </c>
      <c r="AD77" s="17">
        <v>0.11607657352848161</v>
      </c>
      <c r="AE77" s="210">
        <f t="shared" si="29"/>
        <v>100.00000000000001</v>
      </c>
      <c r="AF77" s="210">
        <f t="shared" si="33"/>
        <v>0</v>
      </c>
      <c r="AG77" s="210">
        <f t="shared" si="34"/>
        <v>0</v>
      </c>
      <c r="AH77" s="210">
        <f t="shared" si="35"/>
        <v>0</v>
      </c>
      <c r="AI77" s="18">
        <f>AE77+AF77+AG77+AH77</f>
        <v>100.00000000000001</v>
      </c>
      <c r="AJ77" s="2">
        <v>100</v>
      </c>
      <c r="AK77" s="1">
        <v>10.7</v>
      </c>
      <c r="AM77" s="2"/>
      <c r="AN77" s="40"/>
      <c r="AO77" s="40"/>
      <c r="AP77" s="1"/>
      <c r="AQ77" s="1"/>
      <c r="AR77" s="12"/>
      <c r="AS77" s="12"/>
      <c r="AU77" s="12"/>
      <c r="AV77" s="12"/>
      <c r="AW77" s="12"/>
      <c r="AX77" s="12"/>
      <c r="AY77" s="12"/>
      <c r="AZ77" s="1"/>
      <c r="BB77" s="1"/>
      <c r="BC77" s="1"/>
      <c r="BD77" s="12"/>
      <c r="BE77" s="12"/>
      <c r="BF77" s="12"/>
      <c r="BG77" s="12"/>
      <c r="BH77" s="1"/>
      <c r="BI77" s="1"/>
      <c r="BJ77" s="1"/>
      <c r="BK77" s="1"/>
      <c r="BL77" s="1"/>
      <c r="BM77" s="1"/>
    </row>
    <row r="78" spans="2:65" x14ac:dyDescent="0.2">
      <c r="B78" s="50" t="s">
        <v>69</v>
      </c>
      <c r="C78" s="1">
        <v>9.7446399553733826E-2</v>
      </c>
      <c r="D78" s="1">
        <f t="shared" si="36"/>
        <v>9.7446399553733826E-2</v>
      </c>
      <c r="E78" s="1">
        <v>0</v>
      </c>
      <c r="F78" s="1">
        <v>0</v>
      </c>
      <c r="G78" s="1">
        <v>0</v>
      </c>
      <c r="H78" s="2">
        <v>200</v>
      </c>
      <c r="I78" s="1">
        <v>3184.2351600000002</v>
      </c>
      <c r="J78" s="1">
        <v>0</v>
      </c>
      <c r="K78" s="1">
        <v>0</v>
      </c>
      <c r="L78" s="1">
        <v>0</v>
      </c>
      <c r="M78" s="1">
        <v>3815.5894899999998</v>
      </c>
      <c r="N78" s="1">
        <f>I78/M78</f>
        <v>0.83453295181395426</v>
      </c>
      <c r="O78" s="1">
        <v>0</v>
      </c>
      <c r="P78" s="1">
        <v>0</v>
      </c>
      <c r="Q78" s="1">
        <v>0</v>
      </c>
      <c r="R78" s="2">
        <v>200</v>
      </c>
      <c r="S78" s="31">
        <v>0.14000000000000001</v>
      </c>
      <c r="T78" s="26">
        <v>0.35</v>
      </c>
      <c r="U78" s="31">
        <v>4.9399999999999999E-2</v>
      </c>
      <c r="V78" s="215" t="s">
        <v>240</v>
      </c>
      <c r="W78" s="1">
        <v>1.1614042151230315</v>
      </c>
      <c r="X78" s="1">
        <v>0.97499999999999998</v>
      </c>
      <c r="Y78" s="1">
        <f>(C78/X78)*W78</f>
        <v>0.11607657352848159</v>
      </c>
      <c r="Z78" s="1">
        <f>(E78/X78)*W78</f>
        <v>0</v>
      </c>
      <c r="AA78" s="1">
        <f>(F78/X78)*W78</f>
        <v>0</v>
      </c>
      <c r="AB78" s="1">
        <v>0</v>
      </c>
      <c r="AC78" s="2">
        <v>200</v>
      </c>
      <c r="AD78" s="17">
        <v>0.11607657352848161</v>
      </c>
      <c r="AE78" s="210">
        <f t="shared" si="29"/>
        <v>99.999999999999986</v>
      </c>
      <c r="AF78" s="210">
        <f t="shared" si="33"/>
        <v>0</v>
      </c>
      <c r="AG78" s="210">
        <f t="shared" si="34"/>
        <v>0</v>
      </c>
      <c r="AH78" s="210">
        <f t="shared" si="35"/>
        <v>0</v>
      </c>
      <c r="AI78" s="18">
        <f>AE78+AF78+AG78+AH78</f>
        <v>99.999999999999986</v>
      </c>
      <c r="AJ78" s="2">
        <v>200</v>
      </c>
      <c r="AK78" s="1">
        <v>10.1</v>
      </c>
      <c r="AM78" s="23"/>
      <c r="AN78" s="41"/>
      <c r="AO78" s="41"/>
      <c r="AP78" s="24"/>
      <c r="AQ78" s="24"/>
      <c r="AR78" s="12"/>
      <c r="AS78" s="12"/>
      <c r="AU78" s="12"/>
      <c r="AV78" s="38"/>
      <c r="AW78" s="1"/>
      <c r="AX78" s="12"/>
      <c r="AY78" s="12"/>
      <c r="AZ78" s="49"/>
      <c r="BB78" s="49"/>
      <c r="BC78" s="12"/>
      <c r="BD78" s="12"/>
      <c r="BE78" s="12"/>
      <c r="BF78" s="35"/>
      <c r="BG78" s="49"/>
      <c r="BI78" s="12"/>
      <c r="BJ78" s="12"/>
      <c r="BK78" s="12"/>
      <c r="BL78" s="12"/>
      <c r="BM78" s="36"/>
    </row>
    <row r="79" spans="2:65" x14ac:dyDescent="0.2">
      <c r="B79" s="3" t="s">
        <v>70</v>
      </c>
      <c r="C79" s="1">
        <v>8.6052666682835718E-2</v>
      </c>
      <c r="D79" s="1">
        <f t="shared" si="36"/>
        <v>8.6052666682835718E-2</v>
      </c>
      <c r="E79" s="1">
        <v>0</v>
      </c>
      <c r="F79" s="1">
        <v>0</v>
      </c>
      <c r="G79" s="1">
        <v>0</v>
      </c>
      <c r="H79" s="2">
        <v>300</v>
      </c>
      <c r="I79" s="1">
        <v>6216.8221899999999</v>
      </c>
      <c r="J79" s="1">
        <v>0</v>
      </c>
      <c r="K79" s="1">
        <v>0</v>
      </c>
      <c r="L79" s="1">
        <v>0</v>
      </c>
      <c r="M79" s="1">
        <v>4704.4547400000001</v>
      </c>
      <c r="N79" s="1">
        <f>I79/M79</f>
        <v>1.3214756084570174</v>
      </c>
      <c r="O79" s="1">
        <v>0</v>
      </c>
      <c r="P79" s="1">
        <v>0</v>
      </c>
      <c r="Q79" s="1">
        <v>0</v>
      </c>
      <c r="R79" s="2">
        <v>300</v>
      </c>
      <c r="S79" s="31">
        <v>0.03</v>
      </c>
      <c r="T79" s="31">
        <v>0.27</v>
      </c>
      <c r="U79" s="31">
        <v>7.9699999999999993E-2</v>
      </c>
      <c r="V79" s="215" t="s">
        <v>240</v>
      </c>
      <c r="W79" s="1">
        <v>1.1614042151230315</v>
      </c>
      <c r="X79" s="1">
        <v>0.86099999999999999</v>
      </c>
      <c r="Y79" s="1">
        <f>(C79/X79)*W79</f>
        <v>0.11607657352848159</v>
      </c>
      <c r="Z79" s="1">
        <f>(E79/X79)*W79</f>
        <v>0</v>
      </c>
      <c r="AA79" s="1">
        <f>(F79/X79)*W79</f>
        <v>0</v>
      </c>
      <c r="AB79" s="1">
        <v>0</v>
      </c>
      <c r="AC79" s="2">
        <v>300</v>
      </c>
      <c r="AD79" s="17">
        <v>0.11607657352848161</v>
      </c>
      <c r="AE79" s="210">
        <f t="shared" si="29"/>
        <v>99.999999999999986</v>
      </c>
      <c r="AF79" s="210">
        <f t="shared" si="33"/>
        <v>0</v>
      </c>
      <c r="AG79" s="210">
        <f t="shared" si="34"/>
        <v>0</v>
      </c>
      <c r="AH79" s="210">
        <f t="shared" si="35"/>
        <v>0</v>
      </c>
      <c r="AI79" s="18">
        <f>AE79+AF79+AG79+AH79</f>
        <v>99.999999999999986</v>
      </c>
      <c r="AJ79" s="2">
        <v>300</v>
      </c>
      <c r="AK79" s="1">
        <v>9.9</v>
      </c>
      <c r="AN79" s="12"/>
      <c r="AO79" s="12"/>
      <c r="AP79" s="12"/>
      <c r="AQ79" s="12"/>
      <c r="AR79" s="35"/>
      <c r="AS79" s="12"/>
      <c r="AU79" s="12"/>
      <c r="AV79" s="12"/>
      <c r="AW79" s="12"/>
      <c r="AX79" s="12"/>
      <c r="AZ79" s="49"/>
      <c r="BA79" s="2"/>
      <c r="BB79" s="1"/>
      <c r="BC79" s="1"/>
      <c r="BD79" s="1"/>
      <c r="BE79" s="1"/>
      <c r="BF79" s="48"/>
      <c r="BG79" s="49"/>
      <c r="BI79" s="1"/>
      <c r="BJ79" s="1"/>
      <c r="BK79" s="1"/>
      <c r="BL79" s="1"/>
      <c r="BM79" s="33"/>
    </row>
    <row r="80" spans="2:65" ht="17" thickBot="1" x14ac:dyDescent="0.25">
      <c r="B80" s="180"/>
      <c r="C80" s="181">
        <v>7.1160857930521529E-2</v>
      </c>
      <c r="D80" s="181">
        <f t="shared" si="36"/>
        <v>7.1160857930521529E-2</v>
      </c>
      <c r="E80" s="181">
        <v>0</v>
      </c>
      <c r="F80" s="181">
        <v>0</v>
      </c>
      <c r="G80" s="181">
        <v>0</v>
      </c>
      <c r="H80" s="182">
        <v>400</v>
      </c>
      <c r="I80" s="181">
        <v>936.73308999999995</v>
      </c>
      <c r="J80" s="181">
        <v>0</v>
      </c>
      <c r="K80" s="181">
        <v>0</v>
      </c>
      <c r="L80" s="181">
        <v>0</v>
      </c>
      <c r="M80" s="181">
        <v>1286.6220000000001</v>
      </c>
      <c r="N80" s="181">
        <f>I80/M80</f>
        <v>0.7280561734526535</v>
      </c>
      <c r="O80" s="181">
        <v>0</v>
      </c>
      <c r="P80" s="181">
        <v>0</v>
      </c>
      <c r="Q80" s="181">
        <v>0</v>
      </c>
      <c r="R80" s="182">
        <v>400</v>
      </c>
      <c r="S80" s="183">
        <v>0.03</v>
      </c>
      <c r="T80" s="183">
        <v>0.21</v>
      </c>
      <c r="U80" s="217" t="s">
        <v>240</v>
      </c>
      <c r="V80" s="217" t="s">
        <v>240</v>
      </c>
      <c r="W80" s="181">
        <v>1.1614042151230315</v>
      </c>
      <c r="X80" s="181">
        <v>0.71199999999999997</v>
      </c>
      <c r="Y80" s="181">
        <f>(C80/X80)*W80</f>
        <v>0.11607657352848162</v>
      </c>
      <c r="Z80" s="181">
        <f>(E80/X80)*W80</f>
        <v>0</v>
      </c>
      <c r="AA80" s="181">
        <f>(F80/X80)*W80</f>
        <v>0</v>
      </c>
      <c r="AB80" s="181">
        <v>0</v>
      </c>
      <c r="AC80" s="182">
        <v>400</v>
      </c>
      <c r="AD80" s="181">
        <v>0.116076573528482</v>
      </c>
      <c r="AE80" s="211">
        <f t="shared" si="29"/>
        <v>99.999999999999687</v>
      </c>
      <c r="AF80" s="211">
        <f>Z80*100/AD80</f>
        <v>0</v>
      </c>
      <c r="AG80" s="211">
        <f>AA80*100/AD80</f>
        <v>0</v>
      </c>
      <c r="AH80" s="211">
        <f t="shared" si="35"/>
        <v>0</v>
      </c>
      <c r="AI80" s="184">
        <f>AE80+AF80+AG80+AH80</f>
        <v>99.999999999999687</v>
      </c>
      <c r="AJ80" s="182">
        <v>400</v>
      </c>
      <c r="AK80" s="229" t="s">
        <v>240</v>
      </c>
      <c r="AM80" s="2"/>
      <c r="AN80" s="1"/>
      <c r="AO80" s="1"/>
      <c r="AP80" s="1"/>
      <c r="AQ80" s="1"/>
      <c r="AR80" s="33"/>
      <c r="AS80" s="12"/>
      <c r="AU80" s="1"/>
      <c r="AV80" s="1"/>
      <c r="AW80" s="1"/>
      <c r="AX80" s="1"/>
      <c r="AY80" s="48"/>
      <c r="AZ80" s="49"/>
      <c r="BB80" s="1"/>
      <c r="BC80" s="1"/>
      <c r="BD80" s="1"/>
      <c r="BE80" s="1"/>
      <c r="BG80" s="49"/>
      <c r="BI80" s="1"/>
      <c r="BJ80" s="1"/>
      <c r="BK80" s="1"/>
      <c r="BL80" s="1"/>
      <c r="BM80" s="1"/>
    </row>
    <row r="81" spans="2:65" x14ac:dyDescent="0.2">
      <c r="I81" s="1"/>
      <c r="J81" s="1"/>
      <c r="K81" s="1"/>
      <c r="L81" s="1"/>
      <c r="M81" s="1"/>
      <c r="N81" s="1"/>
      <c r="O81" s="1"/>
      <c r="P81" s="1"/>
      <c r="Q81" s="1"/>
      <c r="S81" s="29"/>
      <c r="T81" s="29"/>
      <c r="U81" s="29"/>
      <c r="V81" s="1"/>
      <c r="W81" s="1"/>
      <c r="X81" s="1"/>
      <c r="Y81" s="1"/>
      <c r="Z81" s="1"/>
      <c r="AA81" s="1"/>
      <c r="AB81" s="1"/>
      <c r="AD81" s="1"/>
      <c r="AE81" s="210"/>
      <c r="AF81" s="210"/>
      <c r="AG81" s="210"/>
      <c r="AH81" s="210"/>
      <c r="AI81" s="18"/>
      <c r="AM81" s="13"/>
      <c r="AN81" s="1"/>
      <c r="AO81" s="1"/>
      <c r="AP81" s="1"/>
      <c r="AQ81" s="1"/>
      <c r="AS81" s="12"/>
      <c r="AU81" s="1"/>
      <c r="AV81" s="1"/>
      <c r="AW81" s="1"/>
      <c r="AX81" s="1"/>
      <c r="AZ81" s="49"/>
      <c r="BA81" s="2"/>
      <c r="BB81" s="1"/>
      <c r="BC81" s="1"/>
      <c r="BD81" s="1"/>
      <c r="BE81" s="1"/>
      <c r="BF81" s="48"/>
      <c r="BG81" s="49"/>
      <c r="BI81" s="1"/>
      <c r="BJ81" s="1"/>
      <c r="BK81" s="1"/>
      <c r="BL81" s="1"/>
      <c r="BM81" s="33"/>
    </row>
    <row r="82" spans="2:65" x14ac:dyDescent="0.2">
      <c r="B82" s="10" t="s">
        <v>30</v>
      </c>
      <c r="C82" s="11">
        <v>0.10407275472338773</v>
      </c>
      <c r="D82" s="11">
        <f>N82*S82</f>
        <v>1.196E-2</v>
      </c>
      <c r="E82" s="11">
        <f>O82*T82</f>
        <v>4.8335999999999997E-2</v>
      </c>
      <c r="F82" s="11">
        <f>C82-(D82+E82)</f>
        <v>4.3776754723387733E-2</v>
      </c>
      <c r="G82" s="11">
        <v>0</v>
      </c>
      <c r="H82" s="8">
        <v>25</v>
      </c>
      <c r="I82" s="11">
        <v>5328.7556000000004</v>
      </c>
      <c r="J82" s="11">
        <v>17497.866600000001</v>
      </c>
      <c r="K82" s="11">
        <v>17907.823</v>
      </c>
      <c r="L82" s="11">
        <v>0</v>
      </c>
      <c r="M82" s="11">
        <v>57923.770299999996</v>
      </c>
      <c r="N82" s="11">
        <v>9.1999999999999998E-2</v>
      </c>
      <c r="O82" s="11">
        <v>0.30209999999999998</v>
      </c>
      <c r="P82" s="11">
        <v>0.30919999999999997</v>
      </c>
      <c r="Q82" s="11">
        <v>0</v>
      </c>
      <c r="R82" s="8">
        <v>25</v>
      </c>
      <c r="S82" s="31">
        <v>0.13</v>
      </c>
      <c r="T82" s="31">
        <v>0.16</v>
      </c>
      <c r="U82" s="31">
        <v>9.74E-2</v>
      </c>
      <c r="V82" s="215" t="s">
        <v>240</v>
      </c>
      <c r="W82" s="11">
        <v>1.0661</v>
      </c>
      <c r="X82" s="11">
        <v>1.0412999999999999</v>
      </c>
      <c r="Y82" s="1">
        <f>(D82/X82)*W82</f>
        <v>1.2244843945068666E-2</v>
      </c>
      <c r="Z82" s="1">
        <f>(E82/X82)*W82</f>
        <v>4.9487188706424663E-2</v>
      </c>
      <c r="AA82" s="1">
        <f>(F82/X82)*W82</f>
        <v>4.4819358696440666E-2</v>
      </c>
      <c r="AB82" s="11">
        <v>0</v>
      </c>
      <c r="AC82" s="8">
        <v>25</v>
      </c>
      <c r="AD82" s="17">
        <v>0.106551452793061</v>
      </c>
      <c r="AE82" s="210">
        <f>Y82*100/AD82</f>
        <v>11.491954003527292</v>
      </c>
      <c r="AF82" s="210">
        <f>Z82*100/AD82</f>
        <v>46.44440541091096</v>
      </c>
      <c r="AG82" s="210">
        <f>AA82*100/AD82</f>
        <v>42.063582918467219</v>
      </c>
      <c r="AH82" s="210">
        <f>AB82*100/AD82</f>
        <v>0</v>
      </c>
      <c r="AI82" s="18">
        <f>SUM(AE82:AH82)</f>
        <v>99.999942332905476</v>
      </c>
      <c r="AJ82" s="8">
        <v>25</v>
      </c>
      <c r="AK82" s="33">
        <v>3.8</v>
      </c>
      <c r="AM82" s="2"/>
      <c r="AN82" s="1"/>
      <c r="AO82" s="1"/>
      <c r="AP82" s="1"/>
      <c r="AQ82" s="1"/>
      <c r="AR82" s="33"/>
      <c r="AS82"/>
      <c r="AU82" s="1"/>
      <c r="AV82" s="1"/>
      <c r="AW82" s="1"/>
      <c r="AX82" s="1"/>
      <c r="AY82" s="48"/>
      <c r="AZ82"/>
      <c r="BA82" s="2"/>
      <c r="BB82" s="1"/>
      <c r="BC82" s="1"/>
      <c r="BD82" s="1"/>
      <c r="BE82" s="1"/>
      <c r="BF82" s="48"/>
      <c r="BG82"/>
      <c r="BI82" s="1"/>
      <c r="BJ82" s="1"/>
      <c r="BK82" s="1"/>
      <c r="BL82" s="1"/>
      <c r="BM82" s="33"/>
    </row>
    <row r="83" spans="2:65" ht="24" x14ac:dyDescent="0.2">
      <c r="B83" s="186" t="s">
        <v>71</v>
      </c>
      <c r="C83" s="1">
        <v>0.10000499217865733</v>
      </c>
      <c r="D83" s="11">
        <f t="shared" ref="D83:D86" si="37">N83*S83</f>
        <v>8.208426033670382E-3</v>
      </c>
      <c r="E83" s="11">
        <f>O83*T83</f>
        <v>2.1803424302245588E-2</v>
      </c>
      <c r="F83" s="11">
        <f>C83-(D83+E83)</f>
        <v>6.9993141842741358E-2</v>
      </c>
      <c r="G83" s="11">
        <v>0</v>
      </c>
      <c r="H83" s="2">
        <v>100</v>
      </c>
      <c r="I83" s="1">
        <v>2113.3317000000002</v>
      </c>
      <c r="J83" s="1">
        <v>6361.9484700000003</v>
      </c>
      <c r="K83" s="1">
        <v>8726.56603</v>
      </c>
      <c r="L83" s="1">
        <v>0</v>
      </c>
      <c r="M83" s="1">
        <v>43767.999799999998</v>
      </c>
      <c r="N83" s="1">
        <f>I83/M83</f>
        <v>4.8284859021590479E-2</v>
      </c>
      <c r="O83" s="1">
        <f>J83/M83</f>
        <v>0.14535616201497059</v>
      </c>
      <c r="P83" s="1">
        <f>K83/M83</f>
        <v>0.19938233572190797</v>
      </c>
      <c r="Q83" s="1">
        <v>0</v>
      </c>
      <c r="R83" s="50">
        <v>100</v>
      </c>
      <c r="S83" s="31">
        <v>0.17</v>
      </c>
      <c r="T83" s="31">
        <v>0.15</v>
      </c>
      <c r="U83" s="31">
        <v>0.17860000000000001</v>
      </c>
      <c r="V83" s="215" t="s">
        <v>240</v>
      </c>
      <c r="W83" s="17">
        <v>1.0661006147892487</v>
      </c>
      <c r="X83" s="1">
        <v>1.0005999999999999</v>
      </c>
      <c r="Y83" s="1">
        <f>(D83/X83)*W83</f>
        <v>8.7457605845973115E-3</v>
      </c>
      <c r="Z83" s="1">
        <f>(E83/X83)*W83</f>
        <v>2.3230705629757015E-2</v>
      </c>
      <c r="AA83" s="1">
        <f>(F83/X83)*W83</f>
        <v>7.4574986557643066E-2</v>
      </c>
      <c r="AB83" s="1">
        <v>0</v>
      </c>
      <c r="AC83" s="50">
        <v>100</v>
      </c>
      <c r="AD83" s="17">
        <v>0.10655145279306094</v>
      </c>
      <c r="AE83" s="210">
        <f t="shared" si="29"/>
        <v>8.2080162732111255</v>
      </c>
      <c r="AF83" s="210">
        <f>Z83*100/AD83</f>
        <v>21.802335886376476</v>
      </c>
      <c r="AG83" s="210">
        <f>AA83*100/AD83</f>
        <v>69.989647820643981</v>
      </c>
      <c r="AH83" s="210">
        <f>AB83*100/AD83</f>
        <v>0</v>
      </c>
      <c r="AI83" s="18">
        <f>SUM(AE83:AH83)</f>
        <v>99.999999980231578</v>
      </c>
      <c r="AJ83" s="50">
        <v>100</v>
      </c>
      <c r="AK83" s="33">
        <v>3.8</v>
      </c>
    </row>
    <row r="84" spans="2:65" ht="18" customHeight="1" x14ac:dyDescent="0.2">
      <c r="B84" s="50" t="s">
        <v>72</v>
      </c>
      <c r="C84" s="1">
        <v>9.1360746952261096E-2</v>
      </c>
      <c r="D84" s="11">
        <f t="shared" si="37"/>
        <v>9.5498289790709734E-3</v>
      </c>
      <c r="E84" s="11">
        <v>0</v>
      </c>
      <c r="F84" s="1">
        <f>P84*U84</f>
        <v>1.6077124935103247E-2</v>
      </c>
      <c r="G84" s="1">
        <f>C84-(F84+E84+D84)</f>
        <v>6.573379303808688E-2</v>
      </c>
      <c r="H84" s="2">
        <v>200</v>
      </c>
      <c r="I84" s="1">
        <v>2142.8001399999998</v>
      </c>
      <c r="J84" s="1">
        <v>0</v>
      </c>
      <c r="K84" s="1">
        <v>10223.40452</v>
      </c>
      <c r="L84" s="1">
        <v>22488.382409999998</v>
      </c>
      <c r="M84" s="1">
        <v>31413.339469999999</v>
      </c>
      <c r="N84" s="1">
        <f>I84/M84</f>
        <v>6.8213064136221233E-2</v>
      </c>
      <c r="O84" s="1">
        <v>0</v>
      </c>
      <c r="P84" s="1">
        <f>K84/M84</f>
        <v>0.32544787318022766</v>
      </c>
      <c r="Q84" s="1">
        <f>L84/M84</f>
        <v>0.71588639697083434</v>
      </c>
      <c r="R84" s="50">
        <v>200</v>
      </c>
      <c r="S84" s="31">
        <v>0.14000000000000001</v>
      </c>
      <c r="T84" s="26">
        <v>0.35</v>
      </c>
      <c r="U84" s="31">
        <v>4.9399999999999999E-2</v>
      </c>
      <c r="V84" s="1">
        <f>G84/Q84</f>
        <v>9.18215422394245E-2</v>
      </c>
      <c r="W84" s="17">
        <v>1.0661006147892487</v>
      </c>
      <c r="X84" s="1">
        <v>0.91410999999999998</v>
      </c>
      <c r="Y84" s="1">
        <f>(D84/X84)*W84</f>
        <v>1.1137695185174374E-2</v>
      </c>
      <c r="Z84" s="1">
        <f>(E84/X84)*W84</f>
        <v>0</v>
      </c>
      <c r="AA84" s="1">
        <f>(F84/X84)*W84</f>
        <v>1.8750295672683957E-2</v>
      </c>
      <c r="AB84" s="1">
        <f>(G84/X84)*W84</f>
        <v>7.6663461914139058E-2</v>
      </c>
      <c r="AC84" s="50">
        <v>200</v>
      </c>
      <c r="AD84" s="17">
        <v>0.10655145279306094</v>
      </c>
      <c r="AE84" s="210">
        <f t="shared" si="29"/>
        <v>10.452879705737532</v>
      </c>
      <c r="AF84" s="210">
        <f>Z84*100/AD84</f>
        <v>0</v>
      </c>
      <c r="AG84" s="210">
        <f>AA84*100/AD84</f>
        <v>17.597409684408404</v>
      </c>
      <c r="AH84" s="210">
        <f>AB84*100/AD84</f>
        <v>71.94971059008563</v>
      </c>
      <c r="AI84" s="18">
        <f>SUM(AE84:AH84)</f>
        <v>99.999999980231564</v>
      </c>
      <c r="AJ84" s="50">
        <v>200</v>
      </c>
      <c r="AK84" s="33">
        <v>4.5999999999999996</v>
      </c>
    </row>
    <row r="85" spans="2:65" ht="17" customHeight="1" x14ac:dyDescent="0.2">
      <c r="B85" s="3" t="s">
        <v>73</v>
      </c>
      <c r="C85" s="1">
        <v>7.8370892031753306E-2</v>
      </c>
      <c r="D85" s="11">
        <f t="shared" si="37"/>
        <v>2.2954067770366526E-2</v>
      </c>
      <c r="E85" s="11">
        <v>0</v>
      </c>
      <c r="F85" s="1">
        <f>P85*U85</f>
        <v>9.2468519048812675E-3</v>
      </c>
      <c r="G85" s="1">
        <f>C85-(F85+E85+D85)</f>
        <v>4.6169972356505509E-2</v>
      </c>
      <c r="H85" s="2">
        <v>300</v>
      </c>
      <c r="I85" s="1">
        <v>11608.860290000001</v>
      </c>
      <c r="J85" s="1">
        <v>0</v>
      </c>
      <c r="K85" s="1">
        <v>1760.3002899999999</v>
      </c>
      <c r="L85" s="1">
        <v>21473.109960000002</v>
      </c>
      <c r="M85" s="1">
        <v>15172.29156</v>
      </c>
      <c r="N85" s="1">
        <f>I85/M85</f>
        <v>0.76513559234555084</v>
      </c>
      <c r="O85" s="1">
        <f>J85/M85</f>
        <v>0</v>
      </c>
      <c r="P85" s="1">
        <f>K85/M85</f>
        <v>0.11602072653552407</v>
      </c>
      <c r="Q85" s="1">
        <f>L85/M85</f>
        <v>1.4152845583729345</v>
      </c>
      <c r="R85" s="50">
        <v>300</v>
      </c>
      <c r="S85" s="31">
        <v>0.03</v>
      </c>
      <c r="T85" s="31">
        <v>0.27</v>
      </c>
      <c r="U85" s="31">
        <v>7.9699999999999993E-2</v>
      </c>
      <c r="V85" s="1">
        <f>G85/Q85</f>
        <v>3.2622395322099949E-2</v>
      </c>
      <c r="W85" s="17">
        <v>1.0661006147892487</v>
      </c>
      <c r="X85" s="1">
        <v>0.78413999999999995</v>
      </c>
      <c r="Y85" s="1">
        <f>(D85/X85)*W85</f>
        <v>3.1207878391488551E-2</v>
      </c>
      <c r="Z85" s="4">
        <f>(E85/X85)*W85</f>
        <v>0</v>
      </c>
      <c r="AA85" s="1">
        <f>(F85/X85)*W85</f>
        <v>1.2571829648607461E-2</v>
      </c>
      <c r="AB85" s="1">
        <f>(G85/X85)*W85</f>
        <v>6.2771744731901377E-2</v>
      </c>
      <c r="AC85" s="50">
        <v>300</v>
      </c>
      <c r="AD85" s="17">
        <v>0.10655145279306094</v>
      </c>
      <c r="AE85" s="210">
        <f t="shared" si="29"/>
        <v>29.289021945199543</v>
      </c>
      <c r="AF85" s="210">
        <f>Z85*100/AD85</f>
        <v>0</v>
      </c>
      <c r="AG85" s="210">
        <f>AA85*100/AD85</f>
        <v>11.798834571522789</v>
      </c>
      <c r="AH85" s="210">
        <f>AB85*100/AD85</f>
        <v>58.912143463509231</v>
      </c>
      <c r="AI85" s="18">
        <f>SUM(AE85:AH85)</f>
        <v>99.999999980231564</v>
      </c>
      <c r="AJ85" s="50">
        <v>300</v>
      </c>
      <c r="AK85" s="33">
        <v>5.8</v>
      </c>
    </row>
    <row r="86" spans="2:65" ht="17" thickBot="1" x14ac:dyDescent="0.25">
      <c r="B86" s="180"/>
      <c r="C86" s="181">
        <v>5.8040075012982098E-2</v>
      </c>
      <c r="D86" s="221">
        <f t="shared" si="37"/>
        <v>5.4612192980477578E-2</v>
      </c>
      <c r="E86" s="221">
        <f>C86-D86</f>
        <v>3.4278820325045201E-3</v>
      </c>
      <c r="F86" s="181">
        <v>0</v>
      </c>
      <c r="G86" s="181">
        <v>0</v>
      </c>
      <c r="H86" s="182">
        <v>400</v>
      </c>
      <c r="I86" s="181">
        <v>10269.19951</v>
      </c>
      <c r="J86" s="181">
        <v>24370.497780000002</v>
      </c>
      <c r="K86" s="181">
        <v>0</v>
      </c>
      <c r="L86" s="181">
        <v>0</v>
      </c>
      <c r="M86" s="181">
        <v>5641.1575599999996</v>
      </c>
      <c r="N86" s="181">
        <f>I86/M86</f>
        <v>1.820406432682586</v>
      </c>
      <c r="O86" s="181">
        <f>J86/M86</f>
        <v>4.3201235776155142</v>
      </c>
      <c r="P86" s="181">
        <v>0</v>
      </c>
      <c r="Q86" s="181">
        <v>0</v>
      </c>
      <c r="R86" s="180">
        <v>400</v>
      </c>
      <c r="S86" s="183">
        <v>0.03</v>
      </c>
      <c r="T86" s="183">
        <v>0.21</v>
      </c>
      <c r="U86" s="217" t="s">
        <v>240</v>
      </c>
      <c r="V86" s="215" t="s">
        <v>240</v>
      </c>
      <c r="W86" s="181">
        <v>1.0661006147892487</v>
      </c>
      <c r="X86" s="181">
        <v>0.58072000000000001</v>
      </c>
      <c r="Y86" s="181">
        <f>(D86/X86)*W86</f>
        <v>0.10025845934611557</v>
      </c>
      <c r="Z86" s="219">
        <f>(E86/X86)*W86</f>
        <v>6.2929934258818161E-3</v>
      </c>
      <c r="AA86" s="181">
        <v>0</v>
      </c>
      <c r="AB86" s="181">
        <f>(G86/X86)*W86</f>
        <v>0</v>
      </c>
      <c r="AC86" s="180">
        <v>400</v>
      </c>
      <c r="AD86" s="181">
        <v>0.10655145279306094</v>
      </c>
      <c r="AE86" s="211">
        <f>Y86*100/AD86</f>
        <v>94.093939329792804</v>
      </c>
      <c r="AF86" s="211">
        <f>Z86*100/AD86</f>
        <v>5.9060606504387723</v>
      </c>
      <c r="AG86" s="211">
        <f>AA86*100/AD86</f>
        <v>0</v>
      </c>
      <c r="AH86" s="211">
        <f>AB86*100/AD86</f>
        <v>0</v>
      </c>
      <c r="AI86" s="184">
        <f>SUM(AE86:AH86)</f>
        <v>99.999999980231578</v>
      </c>
      <c r="AJ86" s="180">
        <v>400</v>
      </c>
      <c r="AK86" s="229" t="s">
        <v>240</v>
      </c>
    </row>
    <row r="87" spans="2:65" x14ac:dyDescent="0.2">
      <c r="I87" s="1"/>
      <c r="J87" s="1"/>
      <c r="K87" s="1"/>
      <c r="L87" s="1"/>
      <c r="M87" s="1"/>
      <c r="N87" s="1"/>
      <c r="O87" s="1"/>
      <c r="P87" s="1"/>
      <c r="Q87" s="1"/>
      <c r="R87" s="9"/>
      <c r="S87" s="29"/>
      <c r="T87" s="29"/>
      <c r="U87" s="29"/>
      <c r="V87" s="1"/>
      <c r="W87" s="1"/>
      <c r="X87" s="1"/>
      <c r="Y87" s="4"/>
      <c r="Z87" s="4"/>
      <c r="AA87" s="1"/>
      <c r="AB87" s="1"/>
      <c r="AC87" s="9"/>
      <c r="AD87" s="1"/>
      <c r="AE87" s="210"/>
      <c r="AF87" s="210"/>
      <c r="AG87" s="210"/>
      <c r="AH87" s="210"/>
      <c r="AI87" s="18"/>
      <c r="AJ87" s="9"/>
      <c r="AK87" s="9"/>
    </row>
    <row r="88" spans="2:65" x14ac:dyDescent="0.2">
      <c r="B88" s="6" t="s">
        <v>30</v>
      </c>
      <c r="C88" s="1">
        <v>0.10349026199101491</v>
      </c>
      <c r="D88" s="1">
        <f t="shared" ref="D88:E90" si="38">N88*S88</f>
        <v>1.2970119830118301E-2</v>
      </c>
      <c r="E88" s="1">
        <f t="shared" si="38"/>
        <v>4.7223165077494501E-2</v>
      </c>
      <c r="F88" s="1">
        <f>C88-(D88+E88)</f>
        <v>4.3296977083402105E-2</v>
      </c>
      <c r="G88" s="1">
        <v>0</v>
      </c>
      <c r="H88" s="2">
        <v>25</v>
      </c>
      <c r="I88" s="1">
        <v>5627.8727200000003</v>
      </c>
      <c r="J88" s="1">
        <v>16648.63913</v>
      </c>
      <c r="K88" s="1">
        <v>22013.897980000002</v>
      </c>
      <c r="L88" s="1">
        <v>0</v>
      </c>
      <c r="M88" s="1">
        <v>56408.380429999997</v>
      </c>
      <c r="N88" s="1">
        <f>I88/M88</f>
        <v>9.9770152539371548E-2</v>
      </c>
      <c r="O88" s="1">
        <f>J88/M88</f>
        <v>0.29514478173434061</v>
      </c>
      <c r="P88" s="1">
        <f>K88/M88</f>
        <v>0.39025935175214183</v>
      </c>
      <c r="Q88" s="1">
        <v>0</v>
      </c>
      <c r="R88" s="50">
        <v>25</v>
      </c>
      <c r="S88" s="31">
        <v>0.13</v>
      </c>
      <c r="T88" s="31">
        <v>0.16</v>
      </c>
      <c r="U88" s="31">
        <v>9.74E-2</v>
      </c>
      <c r="V88" s="215" t="s">
        <v>240</v>
      </c>
      <c r="W88" s="17">
        <v>1.0572449899381586</v>
      </c>
      <c r="X88" s="1">
        <v>1.0356000000000001</v>
      </c>
      <c r="Y88" s="4">
        <f>(D88/X88)*W88</f>
        <v>1.3241207231836746E-2</v>
      </c>
      <c r="Z88" s="4">
        <f>(E88/X88)*W88</f>
        <v>4.8210172544615369E-2</v>
      </c>
      <c r="AA88" s="1">
        <f>(F88/X88)*W88</f>
        <v>4.4201923620021379E-2</v>
      </c>
      <c r="AB88" s="1">
        <v>0</v>
      </c>
      <c r="AC88" s="50">
        <v>25</v>
      </c>
      <c r="AD88" s="1">
        <v>0.1056533033964735</v>
      </c>
      <c r="AE88" s="210">
        <f t="shared" si="29"/>
        <v>12.532695908378678</v>
      </c>
      <c r="AF88" s="210">
        <f>Z88*100/AD88</f>
        <v>45.630539694251084</v>
      </c>
      <c r="AG88" s="210">
        <f>AA88*100/AD88</f>
        <v>41.836764397370231</v>
      </c>
      <c r="AH88" s="210">
        <f>AB88*100/AD88</f>
        <v>0</v>
      </c>
      <c r="AI88" s="18">
        <f>SUM(AE88:AH88)</f>
        <v>100</v>
      </c>
      <c r="AJ88" s="50">
        <v>25</v>
      </c>
      <c r="AK88" s="50"/>
    </row>
    <row r="89" spans="2:65" ht="24" x14ac:dyDescent="0.2">
      <c r="B89" s="186" t="s">
        <v>74</v>
      </c>
      <c r="C89" s="1">
        <v>9.9447985915734255E-2</v>
      </c>
      <c r="D89" s="1">
        <f t="shared" si="38"/>
        <v>1.9719568016419716E-2</v>
      </c>
      <c r="E89" s="1">
        <f t="shared" si="38"/>
        <v>3.7026579295963993E-2</v>
      </c>
      <c r="F89" s="1">
        <f>C89-(D89+E89)</f>
        <v>4.2701838603350542E-2</v>
      </c>
      <c r="G89" s="1">
        <v>0</v>
      </c>
      <c r="H89" s="2">
        <v>100</v>
      </c>
      <c r="I89" s="1">
        <v>4355.7525299999998</v>
      </c>
      <c r="J89" s="1">
        <v>9269.0890500000005</v>
      </c>
      <c r="K89" s="1">
        <v>9331.3957699999992</v>
      </c>
      <c r="L89" s="1">
        <v>0</v>
      </c>
      <c r="M89" s="1">
        <v>37550.413350000003</v>
      </c>
      <c r="N89" s="1">
        <f>I89/M89</f>
        <v>0.11599745892011597</v>
      </c>
      <c r="O89" s="1">
        <f>J89/M89</f>
        <v>0.2468438619730933</v>
      </c>
      <c r="P89" s="1">
        <f>K89/M89</f>
        <v>0.24850314384089192</v>
      </c>
      <c r="Q89" s="1">
        <v>0</v>
      </c>
      <c r="R89" s="50">
        <v>100</v>
      </c>
      <c r="S89" s="31">
        <v>0.17</v>
      </c>
      <c r="T89" s="31">
        <v>0.15</v>
      </c>
      <c r="U89" s="31">
        <v>0.17860000000000001</v>
      </c>
      <c r="V89" s="215" t="s">
        <v>240</v>
      </c>
      <c r="W89" s="17">
        <v>1.0572449899381586</v>
      </c>
      <c r="X89" s="1">
        <v>0.99514999999999998</v>
      </c>
      <c r="Y89" s="4">
        <f>(D89/X89)*W89</f>
        <v>2.0950022096271413E-2</v>
      </c>
      <c r="Z89" s="4">
        <f>(E89/X89)*W89</f>
        <v>3.9336949661062035E-2</v>
      </c>
      <c r="AA89" s="1">
        <f>(F89/X89)*W89</f>
        <v>4.5366331632960076E-2</v>
      </c>
      <c r="AB89" s="1">
        <v>0</v>
      </c>
      <c r="AC89" s="50">
        <v>100</v>
      </c>
      <c r="AD89" s="1">
        <v>0.1056533033964735</v>
      </c>
      <c r="AE89" s="210">
        <f t="shared" si="29"/>
        <v>19.829027037284938</v>
      </c>
      <c r="AF89" s="210">
        <f>Z89*100/AD89</f>
        <v>37.232105761470237</v>
      </c>
      <c r="AG89" s="210">
        <f>AA89*100/AD89</f>
        <v>42.938867195395538</v>
      </c>
      <c r="AH89" s="210">
        <f t="shared" ref="AH89:AH127" si="39">AB89*100/AD89</f>
        <v>0</v>
      </c>
      <c r="AI89" s="18">
        <f>SUM(AE89:AH89)</f>
        <v>99.999999994150713</v>
      </c>
      <c r="AJ89" s="50">
        <v>100</v>
      </c>
      <c r="AK89" s="50"/>
    </row>
    <row r="90" spans="2:65" x14ac:dyDescent="0.2">
      <c r="B90" s="50" t="s">
        <v>75</v>
      </c>
      <c r="C90" s="1">
        <v>9.0729860717232852E-2</v>
      </c>
      <c r="D90" s="1">
        <f t="shared" si="38"/>
        <v>1.303361823543272E-2</v>
      </c>
      <c r="E90" s="1">
        <f t="shared" si="38"/>
        <v>3.7036944279851179E-2</v>
      </c>
      <c r="F90" s="1">
        <f>P90*U90</f>
        <v>1.7442691481924202E-2</v>
      </c>
      <c r="G90" s="1">
        <f>C90-(F90+E90+D90)</f>
        <v>2.3216606720024749E-2</v>
      </c>
      <c r="H90" s="2">
        <v>200</v>
      </c>
      <c r="I90" s="1">
        <v>2584.9800500000001</v>
      </c>
      <c r="J90" s="1">
        <v>2938.2404900000001</v>
      </c>
      <c r="K90" s="1">
        <v>9804.07863</v>
      </c>
      <c r="L90" s="1">
        <v>13302.60922</v>
      </c>
      <c r="M90" s="1">
        <v>27766.442169999998</v>
      </c>
      <c r="N90" s="1">
        <f>I90/M90</f>
        <v>9.3097273110233705E-2</v>
      </c>
      <c r="O90" s="1">
        <f>J90/M90</f>
        <v>0.10581984079957481</v>
      </c>
      <c r="P90" s="1">
        <f>K90/M90</f>
        <v>0.35309092068672476</v>
      </c>
      <c r="Q90" s="1">
        <f>L90/M90</f>
        <v>0.47908943963921613</v>
      </c>
      <c r="R90" s="50">
        <v>200</v>
      </c>
      <c r="S90" s="31">
        <v>0.14000000000000001</v>
      </c>
      <c r="T90" s="26">
        <v>0.35</v>
      </c>
      <c r="U90" s="31">
        <v>4.9399999999999999E-2</v>
      </c>
      <c r="V90" s="1">
        <f>G90/Q90</f>
        <v>4.8459859055771055E-2</v>
      </c>
      <c r="W90" s="17">
        <v>1.0572449899381586</v>
      </c>
      <c r="X90" s="1">
        <v>0.90790999999999999</v>
      </c>
      <c r="Y90" s="4">
        <f>(D90/X90)*W90</f>
        <v>1.517741580132157E-2</v>
      </c>
      <c r="Z90" s="4">
        <f>(E90/X90)*W90</f>
        <v>4.3128860550595768E-2</v>
      </c>
      <c r="AA90" s="1">
        <f>(F90/X90)*W90</f>
        <v>2.031170290039911E-2</v>
      </c>
      <c r="AB90" s="1">
        <f>(G90/X90)*W90</f>
        <v>2.703532413797706E-2</v>
      </c>
      <c r="AC90" s="50">
        <v>200</v>
      </c>
      <c r="AD90" s="1">
        <v>0.1056533033964735</v>
      </c>
      <c r="AE90" s="210">
        <f t="shared" si="29"/>
        <v>14.365301711738208</v>
      </c>
      <c r="AF90" s="210">
        <f>Z90*100/AD90</f>
        <v>40.821118852054113</v>
      </c>
      <c r="AG90" s="210">
        <f>AA90*100/AD90</f>
        <v>19.224863063843468</v>
      </c>
      <c r="AH90" s="210">
        <f t="shared" si="39"/>
        <v>25.588716366514902</v>
      </c>
      <c r="AI90" s="18">
        <f>SUM(AE90:AH90)</f>
        <v>99.999999994150699</v>
      </c>
      <c r="AJ90" s="50">
        <v>200</v>
      </c>
      <c r="AK90" s="50"/>
    </row>
    <row r="91" spans="2:65" x14ac:dyDescent="0.2">
      <c r="B91" s="3" t="s">
        <v>76</v>
      </c>
      <c r="C91" s="1">
        <v>7.7522760462373358E-2</v>
      </c>
      <c r="D91" s="1">
        <f>N91*S91</f>
        <v>1.6840493829443155E-3</v>
      </c>
      <c r="E91" s="1">
        <v>0</v>
      </c>
      <c r="F91" s="1">
        <f>P91*U91</f>
        <v>3.1434735166619571E-2</v>
      </c>
      <c r="G91" s="1">
        <f>C91-(F91+E91+D91)</f>
        <v>4.4403975912809472E-2</v>
      </c>
      <c r="H91" s="2">
        <v>300</v>
      </c>
      <c r="I91" s="1">
        <v>1393.1764800000001</v>
      </c>
      <c r="J91" s="1">
        <v>0</v>
      </c>
      <c r="K91" s="1">
        <v>9788.6781800000008</v>
      </c>
      <c r="L91" s="1">
        <v>25844.742579999998</v>
      </c>
      <c r="M91" s="1">
        <v>24818.33064</v>
      </c>
      <c r="N91" s="1">
        <f>I91/M91</f>
        <v>5.6134979431477189E-2</v>
      </c>
      <c r="O91" s="1">
        <v>0</v>
      </c>
      <c r="P91" s="1">
        <f>K91/M91</f>
        <v>0.3944132392298566</v>
      </c>
      <c r="Q91" s="1">
        <f>L91/M91</f>
        <v>1.0413570096590508</v>
      </c>
      <c r="R91" s="50">
        <v>300</v>
      </c>
      <c r="S91" s="31">
        <v>0.03</v>
      </c>
      <c r="T91" s="31">
        <v>0.27</v>
      </c>
      <c r="U91" s="31">
        <v>7.9699999999999993E-2</v>
      </c>
      <c r="V91" s="1">
        <f>G91/Q91</f>
        <v>4.2640492646559044E-2</v>
      </c>
      <c r="W91" s="17">
        <v>1.0572449899381586</v>
      </c>
      <c r="X91" s="1">
        <v>0.77575000000000005</v>
      </c>
      <c r="Y91" s="4">
        <f>(D91/X91)*W91</f>
        <v>2.295137316050693E-3</v>
      </c>
      <c r="Z91" s="4">
        <v>0</v>
      </c>
      <c r="AA91" s="1">
        <f>(F91/X91)*W91</f>
        <v>4.2841400277075586E-2</v>
      </c>
      <c r="AB91" s="1">
        <f>(G91/X91)*W91</f>
        <v>6.0516765797167242E-2</v>
      </c>
      <c r="AC91" s="50">
        <v>300</v>
      </c>
      <c r="AD91" s="1">
        <v>0.1056533033964735</v>
      </c>
      <c r="AE91" s="210">
        <f t="shared" si="29"/>
        <v>2.1723289686816365</v>
      </c>
      <c r="AF91" s="210">
        <f>Z91*100/AD91</f>
        <v>0</v>
      </c>
      <c r="AG91" s="210">
        <f>AA91*100/AD91</f>
        <v>40.549040020366796</v>
      </c>
      <c r="AH91" s="210">
        <f t="shared" si="39"/>
        <v>57.27863100510227</v>
      </c>
      <c r="AI91" s="18">
        <f>SUM(AE91:AH91)</f>
        <v>99.999999994150699</v>
      </c>
      <c r="AJ91" s="50">
        <v>300</v>
      </c>
      <c r="AK91" s="50"/>
    </row>
    <row r="92" spans="2:65" ht="17" thickBot="1" x14ac:dyDescent="0.25">
      <c r="B92" s="180"/>
      <c r="C92" s="181">
        <v>5.6148163961829319E-2</v>
      </c>
      <c r="D92" s="181">
        <v>0</v>
      </c>
      <c r="E92" s="181">
        <v>5.6148163961829319E-2</v>
      </c>
      <c r="F92" s="181">
        <v>0</v>
      </c>
      <c r="G92" s="181">
        <v>0</v>
      </c>
      <c r="H92" s="182">
        <v>400</v>
      </c>
      <c r="I92" s="181">
        <v>0</v>
      </c>
      <c r="J92" s="181">
        <v>141844.12603000001</v>
      </c>
      <c r="K92" s="181">
        <v>0</v>
      </c>
      <c r="L92" s="181">
        <v>0</v>
      </c>
      <c r="M92" s="181">
        <v>1694.95721</v>
      </c>
      <c r="N92" s="181">
        <f>I92/M92</f>
        <v>0</v>
      </c>
      <c r="O92" s="181">
        <f>J92/M92</f>
        <v>83.685962803745355</v>
      </c>
      <c r="P92" s="181">
        <f>K92/M92</f>
        <v>0</v>
      </c>
      <c r="Q92" s="181">
        <v>0</v>
      </c>
      <c r="R92" s="180">
        <v>400</v>
      </c>
      <c r="S92" s="183">
        <v>0.03</v>
      </c>
      <c r="T92" s="183">
        <v>0.21</v>
      </c>
      <c r="U92" s="217" t="s">
        <v>240</v>
      </c>
      <c r="V92" s="217" t="s">
        <v>240</v>
      </c>
      <c r="W92" s="181">
        <v>1.0572449899381586</v>
      </c>
      <c r="X92" s="181">
        <v>0.56186000000000003</v>
      </c>
      <c r="Y92" s="219">
        <v>0</v>
      </c>
      <c r="Z92" s="219">
        <f>(E92/X92)*W92</f>
        <v>0.10565330339029351</v>
      </c>
      <c r="AA92" s="181">
        <v>0</v>
      </c>
      <c r="AB92" s="181">
        <v>0</v>
      </c>
      <c r="AC92" s="180">
        <v>400</v>
      </c>
      <c r="AD92" s="181">
        <v>0.1056533033964735</v>
      </c>
      <c r="AE92" s="211">
        <f t="shared" si="29"/>
        <v>0</v>
      </c>
      <c r="AF92" s="211">
        <f>Z92*100/AD92</f>
        <v>99.999999994150699</v>
      </c>
      <c r="AG92" s="211">
        <f>AA92*100/AD92</f>
        <v>0</v>
      </c>
      <c r="AH92" s="211">
        <f t="shared" si="39"/>
        <v>0</v>
      </c>
      <c r="AI92" s="184">
        <f>SUM(AE92:AH92)</f>
        <v>99.999999994150699</v>
      </c>
      <c r="AJ92" s="180">
        <v>400</v>
      </c>
      <c r="AK92" s="180"/>
    </row>
    <row r="93" spans="2:65" x14ac:dyDescent="0.2">
      <c r="I93" s="1"/>
      <c r="J93" s="1"/>
      <c r="K93" s="1"/>
      <c r="L93" s="1"/>
      <c r="M93" s="1"/>
      <c r="N93" s="1"/>
      <c r="O93" s="1"/>
      <c r="P93" s="1"/>
      <c r="Q93" s="1"/>
      <c r="R93" s="9"/>
      <c r="S93" s="1"/>
      <c r="T93" s="1"/>
      <c r="V93" s="1"/>
      <c r="W93" s="1"/>
      <c r="X93" s="1"/>
      <c r="Y93" s="4"/>
      <c r="Z93" s="4"/>
      <c r="AA93" s="1"/>
      <c r="AB93" s="1"/>
      <c r="AC93" s="9"/>
      <c r="AD93" s="1"/>
      <c r="AE93" s="210"/>
      <c r="AF93" s="210"/>
      <c r="AG93" s="210"/>
      <c r="AH93" s="210"/>
      <c r="AI93" s="18"/>
      <c r="AJ93" s="9"/>
      <c r="AK93" s="9"/>
    </row>
    <row r="94" spans="2:65" s="23" customFormat="1" x14ac:dyDescent="0.2">
      <c r="B94" s="20" t="s">
        <v>30</v>
      </c>
      <c r="C94" s="24">
        <v>0.10358302409998948</v>
      </c>
      <c r="D94" s="24">
        <f>N94*S94</f>
        <v>6.6903983364246218E-3</v>
      </c>
      <c r="E94" s="24">
        <f>O94*T94</f>
        <v>2.7806837769134431E-2</v>
      </c>
      <c r="F94" s="24">
        <f>C94-(E94+D94)</f>
        <v>6.9085787994430436E-2</v>
      </c>
      <c r="G94" s="21">
        <v>0</v>
      </c>
      <c r="H94" s="22">
        <v>25</v>
      </c>
      <c r="I94" s="24">
        <v>5860.0453600000001</v>
      </c>
      <c r="J94" s="24">
        <v>19789.00575</v>
      </c>
      <c r="K94" s="24">
        <v>21684.76281</v>
      </c>
      <c r="L94" s="24">
        <v>0</v>
      </c>
      <c r="M94" s="24">
        <v>113865.55157</v>
      </c>
      <c r="N94" s="24">
        <f t="shared" ref="N94:N97" si="40">I94/M94</f>
        <v>5.1464602587881707E-2</v>
      </c>
      <c r="O94" s="24">
        <f t="shared" ref="O94:O97" si="41">J94/M94</f>
        <v>0.1737927360570902</v>
      </c>
      <c r="P94" s="24">
        <f t="shared" ref="P94:P96" si="42">K94/M94</f>
        <v>0.19044181941778127</v>
      </c>
      <c r="Q94" s="24">
        <v>0</v>
      </c>
      <c r="R94" s="23">
        <v>25</v>
      </c>
      <c r="S94" s="31">
        <v>0.13</v>
      </c>
      <c r="T94" s="31">
        <v>0.16</v>
      </c>
      <c r="U94" s="31">
        <v>9.74E-2</v>
      </c>
      <c r="V94" s="215" t="s">
        <v>240</v>
      </c>
      <c r="W94" s="17">
        <v>1.0584479448766346</v>
      </c>
      <c r="X94" s="24">
        <v>1.0364</v>
      </c>
      <c r="Y94" s="25">
        <f>(D94/X94)*W94</f>
        <v>6.8327271030438983E-3</v>
      </c>
      <c r="Z94" s="25">
        <f>(E94/X94)*W94</f>
        <v>2.839838893309371E-2</v>
      </c>
      <c r="AA94" s="1">
        <f>(F94/X94)*W94</f>
        <v>7.0555490469787499E-2</v>
      </c>
      <c r="AB94" s="1">
        <v>0</v>
      </c>
      <c r="AC94" s="23">
        <v>25</v>
      </c>
      <c r="AD94" s="24">
        <v>0.10580000000000001</v>
      </c>
      <c r="AE94" s="210">
        <f>Y94*100/AD94</f>
        <v>6.4581541616672009</v>
      </c>
      <c r="AF94" s="210">
        <f>Z94*100/AD94</f>
        <v>26.841577441487434</v>
      </c>
      <c r="AG94" s="210">
        <f>AA94*100/AD94</f>
        <v>66.687609139685719</v>
      </c>
      <c r="AH94" s="210">
        <f t="shared" si="39"/>
        <v>0</v>
      </c>
      <c r="AI94" s="18">
        <f>AE94+AF94+AG94+AH94</f>
        <v>99.98734074284036</v>
      </c>
      <c r="AJ94" s="23">
        <v>25</v>
      </c>
      <c r="AK94" s="33">
        <v>3.4</v>
      </c>
    </row>
    <row r="95" spans="2:65" s="23" customFormat="1" ht="24" x14ac:dyDescent="0.2">
      <c r="B95" s="186" t="s">
        <v>77</v>
      </c>
      <c r="C95" s="24">
        <v>9.9534251118212319E-2</v>
      </c>
      <c r="D95" s="24">
        <f t="shared" ref="D95" si="43">N95*S95</f>
        <v>7.4950441773511053E-3</v>
      </c>
      <c r="E95" s="24">
        <f>O95*T95</f>
        <v>1.8536389705690819E-2</v>
      </c>
      <c r="F95" s="24">
        <f>C95-(E95+D95)</f>
        <v>7.3502817235170395E-2</v>
      </c>
      <c r="G95" s="21">
        <v>0</v>
      </c>
      <c r="H95" s="22">
        <v>100</v>
      </c>
      <c r="I95" s="24">
        <v>4840.0620399999998</v>
      </c>
      <c r="J95" s="24">
        <v>13566.241540000001</v>
      </c>
      <c r="K95" s="24">
        <v>31963.865720000002</v>
      </c>
      <c r="L95" s="24">
        <v>0</v>
      </c>
      <c r="M95" s="24">
        <v>109780.61334</v>
      </c>
      <c r="N95" s="24">
        <f t="shared" si="40"/>
        <v>4.4088495160888849E-2</v>
      </c>
      <c r="O95" s="24">
        <f t="shared" si="41"/>
        <v>0.12357593137127212</v>
      </c>
      <c r="P95" s="24">
        <f t="shared" si="42"/>
        <v>0.29116129658526468</v>
      </c>
      <c r="Q95" s="24">
        <v>0</v>
      </c>
      <c r="R95" s="23">
        <v>100</v>
      </c>
      <c r="S95" s="31">
        <v>0.17</v>
      </c>
      <c r="T95" s="31">
        <v>0.15</v>
      </c>
      <c r="U95" s="31">
        <v>0.17860000000000001</v>
      </c>
      <c r="V95" s="215" t="s">
        <v>240</v>
      </c>
      <c r="W95" s="17">
        <v>1.0584479448766346</v>
      </c>
      <c r="X95" s="24">
        <v>0.99589000000000005</v>
      </c>
      <c r="Y95" s="25">
        <f>(D95/X95)*W95</f>
        <v>7.9658537652520494E-3</v>
      </c>
      <c r="Z95" s="25">
        <f>(E95/X95)*W95</f>
        <v>1.9700773769613968E-2</v>
      </c>
      <c r="AA95" s="1">
        <f>(F95/X95)*W95</f>
        <v>7.8119978958729352E-2</v>
      </c>
      <c r="AB95" s="1">
        <v>0</v>
      </c>
      <c r="AC95" s="23">
        <v>100</v>
      </c>
      <c r="AD95" s="24">
        <v>0.10580000000000001</v>
      </c>
      <c r="AE95" s="210">
        <f t="shared" si="29"/>
        <v>7.5291623490094981</v>
      </c>
      <c r="AF95" s="210">
        <f>Z95*100/AD95</f>
        <v>18.620769158425301</v>
      </c>
      <c r="AG95" s="210">
        <f>AA95*100/AD95</f>
        <v>73.837409223751749</v>
      </c>
      <c r="AH95" s="210">
        <f t="shared" si="39"/>
        <v>0</v>
      </c>
      <c r="AI95" s="18">
        <f>AE95+AF95+AG95+AH95</f>
        <v>99.987340731186549</v>
      </c>
      <c r="AJ95" s="23">
        <v>100</v>
      </c>
      <c r="AK95" s="33">
        <v>3.4</v>
      </c>
    </row>
    <row r="96" spans="2:65" s="23" customFormat="1" x14ac:dyDescent="0.2">
      <c r="B96" s="23" t="s">
        <v>78</v>
      </c>
      <c r="C96" s="24">
        <v>9.0826041075004887E-2</v>
      </c>
      <c r="D96" s="24">
        <f>N96*S96</f>
        <v>7.0391260746593704E-3</v>
      </c>
      <c r="E96" s="24">
        <f>O96*T96</f>
        <v>2.2817828170694335E-2</v>
      </c>
      <c r="F96" s="24">
        <f>C96-(E96+D96)</f>
        <v>6.096908682965118E-2</v>
      </c>
      <c r="G96" s="21">
        <v>0</v>
      </c>
      <c r="H96" s="22">
        <v>200</v>
      </c>
      <c r="I96" s="24">
        <v>3857.0158900000001</v>
      </c>
      <c r="J96" s="24">
        <v>5001.11661</v>
      </c>
      <c r="K96" s="24">
        <v>34135.920630000001</v>
      </c>
      <c r="L96" s="24">
        <v>0</v>
      </c>
      <c r="M96" s="24">
        <v>76711.543290000001</v>
      </c>
      <c r="N96" s="24">
        <f t="shared" si="40"/>
        <v>5.0279471961852638E-2</v>
      </c>
      <c r="O96" s="24">
        <f t="shared" si="41"/>
        <v>6.5193794773412389E-2</v>
      </c>
      <c r="P96" s="24">
        <f t="shared" si="42"/>
        <v>0.44499066458554626</v>
      </c>
      <c r="Q96" s="24">
        <v>0</v>
      </c>
      <c r="R96" s="23">
        <v>200</v>
      </c>
      <c r="S96" s="31">
        <v>0.14000000000000001</v>
      </c>
      <c r="T96" s="26">
        <v>0.35</v>
      </c>
      <c r="U96" s="31">
        <v>4.9399999999999999E-2</v>
      </c>
      <c r="V96" s="215" t="s">
        <v>240</v>
      </c>
      <c r="W96" s="17">
        <v>1.0584479448766346</v>
      </c>
      <c r="X96" s="24">
        <v>0.90876000000000001</v>
      </c>
      <c r="Y96" s="25">
        <f>(D96/X96)*W96</f>
        <v>8.1985876661062797E-3</v>
      </c>
      <c r="Z96" s="25">
        <f>(E96/X96)*W96</f>
        <v>2.6576305442382587E-2</v>
      </c>
      <c r="AA96" s="1">
        <f>(F96/X96)*W96</f>
        <v>7.1011713385106506E-2</v>
      </c>
      <c r="AB96" s="1">
        <v>0</v>
      </c>
      <c r="AC96" s="23">
        <v>200</v>
      </c>
      <c r="AD96" s="24">
        <v>0.10580000000000001</v>
      </c>
      <c r="AE96" s="210">
        <f t="shared" si="29"/>
        <v>7.7491376806297536</v>
      </c>
      <c r="AF96" s="210">
        <f>Z96*100/AD96</f>
        <v>25.119381325503387</v>
      </c>
      <c r="AG96" s="210">
        <f>AA96*100/AD96</f>
        <v>67.118821725053408</v>
      </c>
      <c r="AH96" s="210">
        <f t="shared" si="39"/>
        <v>0</v>
      </c>
      <c r="AI96" s="18">
        <f>AE96+AF96+AG96+AH96</f>
        <v>99.987340731186549</v>
      </c>
      <c r="AJ96" s="23">
        <v>200</v>
      </c>
      <c r="AK96" s="33">
        <v>3.9</v>
      </c>
    </row>
    <row r="97" spans="2:37" s="23" customFormat="1" x14ac:dyDescent="0.2">
      <c r="B97" s="21" t="s">
        <v>79</v>
      </c>
      <c r="C97" s="24">
        <v>7.7647290055868762E-2</v>
      </c>
      <c r="D97" s="24">
        <f>N97*S97</f>
        <v>1.662507689661151E-3</v>
      </c>
      <c r="E97" s="24">
        <v>0</v>
      </c>
      <c r="F97" s="24">
        <f>P97*U97</f>
        <v>1.3349150871337865E-2</v>
      </c>
      <c r="G97" s="24">
        <f>C97-(D97+F97)</f>
        <v>6.263563149486974E-2</v>
      </c>
      <c r="H97" s="22">
        <v>300</v>
      </c>
      <c r="I97" s="24">
        <v>3244.64347</v>
      </c>
      <c r="J97" s="24">
        <v>0</v>
      </c>
      <c r="K97" s="24">
        <v>9806.6323599999996</v>
      </c>
      <c r="L97" s="24">
        <v>25226.604780000001</v>
      </c>
      <c r="M97" s="24">
        <v>58549.686540000002</v>
      </c>
      <c r="N97" s="24">
        <f t="shared" si="40"/>
        <v>5.5416922988705035E-2</v>
      </c>
      <c r="O97" s="24">
        <f t="shared" si="41"/>
        <v>0</v>
      </c>
      <c r="P97" s="24">
        <f>K97/M97</f>
        <v>0.16749248270185529</v>
      </c>
      <c r="Q97" s="24">
        <f>L97/M97</f>
        <v>0.43085806723774134</v>
      </c>
      <c r="R97" s="23">
        <v>300</v>
      </c>
      <c r="S97" s="31">
        <v>0.03</v>
      </c>
      <c r="T97" s="31">
        <v>0.27</v>
      </c>
      <c r="U97" s="31">
        <v>7.9699999999999993E-2</v>
      </c>
      <c r="V97" s="1">
        <f>G97/Q97</f>
        <v>0.14537416438882247</v>
      </c>
      <c r="W97" s="17">
        <v>1.0584479448766346</v>
      </c>
      <c r="X97" s="24">
        <v>0.77690000000000003</v>
      </c>
      <c r="Y97" s="25">
        <f>(D97/X97)*W97</f>
        <v>2.2649991600765182E-3</v>
      </c>
      <c r="Z97" s="24">
        <v>0</v>
      </c>
      <c r="AA97" s="25">
        <f>(F97/X97)*W97</f>
        <v>1.8186872577700731E-2</v>
      </c>
      <c r="AB97" s="1">
        <f>(G97/X97)*W97</f>
        <v>8.5334734755818098E-2</v>
      </c>
      <c r="AC97" s="23">
        <v>300</v>
      </c>
      <c r="AD97" s="24">
        <v>0.10580000000000001</v>
      </c>
      <c r="AE97" s="210">
        <f>Y97*100/AD97</f>
        <v>2.1408309641554992</v>
      </c>
      <c r="AF97" s="210">
        <f>Z97*100/AD97</f>
        <v>0</v>
      </c>
      <c r="AG97" s="210">
        <f>AA97*100/AD97</f>
        <v>17.189860659452485</v>
      </c>
      <c r="AH97" s="210">
        <f>AB97*100/AD97</f>
        <v>80.656649107578531</v>
      </c>
      <c r="AI97" s="18">
        <f>AE97+AF97+AG97+AH97</f>
        <v>99.987340731186521</v>
      </c>
      <c r="AJ97" s="23">
        <v>300</v>
      </c>
      <c r="AK97" s="34">
        <v>4.7</v>
      </c>
    </row>
    <row r="98" spans="2:37" s="23" customFormat="1" ht="17" thickBot="1" x14ac:dyDescent="0.25">
      <c r="B98" s="222"/>
      <c r="C98" s="223">
        <v>5.6424963410916802E-2</v>
      </c>
      <c r="D98" s="223">
        <f>C98</f>
        <v>5.6424963410916802E-2</v>
      </c>
      <c r="E98" s="223">
        <v>0</v>
      </c>
      <c r="F98" s="223">
        <v>0</v>
      </c>
      <c r="G98" s="224">
        <v>0</v>
      </c>
      <c r="H98" s="225">
        <v>400</v>
      </c>
      <c r="I98" s="223">
        <v>1424.97694</v>
      </c>
      <c r="J98" s="223">
        <v>0</v>
      </c>
      <c r="K98" s="223">
        <v>0</v>
      </c>
      <c r="L98" s="223">
        <v>0</v>
      </c>
      <c r="M98" s="223">
        <v>9773.5158800000008</v>
      </c>
      <c r="N98" s="223">
        <f>I98/M98</f>
        <v>0.14579982858737625</v>
      </c>
      <c r="O98" s="223">
        <v>0</v>
      </c>
      <c r="P98" s="223">
        <f>K98/M98</f>
        <v>0</v>
      </c>
      <c r="Q98" s="223">
        <v>0</v>
      </c>
      <c r="R98" s="222">
        <v>400</v>
      </c>
      <c r="S98" s="183">
        <v>0.03</v>
      </c>
      <c r="T98" s="183">
        <v>0.21</v>
      </c>
      <c r="U98" s="217" t="s">
        <v>240</v>
      </c>
      <c r="V98" s="217" t="s">
        <v>240</v>
      </c>
      <c r="W98" s="181">
        <v>1.0584479448766346</v>
      </c>
      <c r="X98" s="223">
        <v>0.56455999999999995</v>
      </c>
      <c r="Y98" s="226">
        <f>(D98/X98)*W98</f>
        <v>0.10578660649359535</v>
      </c>
      <c r="Z98" s="223">
        <v>0</v>
      </c>
      <c r="AA98" s="181">
        <v>0</v>
      </c>
      <c r="AB98" s="181">
        <v>0</v>
      </c>
      <c r="AC98" s="222">
        <v>400</v>
      </c>
      <c r="AD98" s="223">
        <v>0.10580000000000001</v>
      </c>
      <c r="AE98" s="211">
        <f>Y98*100/AD98</f>
        <v>99.987340731186521</v>
      </c>
      <c r="AF98" s="211">
        <f>Z98*100/AD98</f>
        <v>0</v>
      </c>
      <c r="AG98" s="211">
        <f>AA98*100/AD98</f>
        <v>0</v>
      </c>
      <c r="AH98" s="211">
        <f t="shared" si="39"/>
        <v>0</v>
      </c>
      <c r="AI98" s="184">
        <f>AE98+AF98+AG98+AH98</f>
        <v>99.987340731186521</v>
      </c>
      <c r="AJ98" s="222">
        <v>400</v>
      </c>
      <c r="AK98" s="229" t="s">
        <v>240</v>
      </c>
    </row>
    <row r="99" spans="2:37" x14ac:dyDescent="0.2">
      <c r="I99" s="1"/>
      <c r="J99" s="1"/>
      <c r="K99" s="1"/>
      <c r="L99" s="1"/>
      <c r="M99" s="1"/>
      <c r="N99" s="1"/>
      <c r="O99" s="1"/>
      <c r="P99" s="1"/>
      <c r="Q99" s="1"/>
      <c r="R99" s="9"/>
      <c r="S99" s="1"/>
      <c r="T99" s="1"/>
      <c r="V99" s="1"/>
      <c r="W99" s="1"/>
      <c r="X99" s="1"/>
      <c r="Y99" s="4"/>
      <c r="Z99" s="4"/>
      <c r="AA99" s="1"/>
      <c r="AB99" s="1"/>
      <c r="AC99" s="9"/>
      <c r="AD99" s="1"/>
      <c r="AE99" s="210"/>
      <c r="AF99" s="210"/>
      <c r="AG99" s="210"/>
      <c r="AH99" s="210"/>
      <c r="AI99" s="18"/>
      <c r="AJ99" s="9"/>
      <c r="AK99" s="9"/>
    </row>
    <row r="100" spans="2:37" x14ac:dyDescent="0.2">
      <c r="B100" s="6" t="s">
        <v>30</v>
      </c>
      <c r="C100" s="1">
        <v>0.10300059196035057</v>
      </c>
      <c r="D100" s="1">
        <f t="shared" ref="D100:D103" si="44">N100*S100</f>
        <v>9.7224481572285096E-3</v>
      </c>
      <c r="E100" s="1">
        <f>O100*T100</f>
        <v>3.7294594175584554E-2</v>
      </c>
      <c r="F100" s="1">
        <f>C100-(E100+D100)</f>
        <v>5.5983549627537502E-2</v>
      </c>
      <c r="G100" s="1">
        <v>0</v>
      </c>
      <c r="H100" s="2">
        <v>25</v>
      </c>
      <c r="I100" s="1">
        <v>12170.23912</v>
      </c>
      <c r="J100" s="1">
        <v>37930.863590000001</v>
      </c>
      <c r="K100" s="1">
        <v>43904.39759</v>
      </c>
      <c r="L100" s="1">
        <v>0</v>
      </c>
      <c r="M100" s="1">
        <v>162729.70141000001</v>
      </c>
      <c r="N100" s="1">
        <f>I100/M100</f>
        <v>7.478806274791161E-2</v>
      </c>
      <c r="O100" s="1">
        <f>J100/M100</f>
        <v>0.23309121359740348</v>
      </c>
      <c r="P100" s="1">
        <f>K100/M100</f>
        <v>0.26979953388706951</v>
      </c>
      <c r="Q100" s="1">
        <v>0</v>
      </c>
      <c r="R100" s="50">
        <v>25</v>
      </c>
      <c r="S100" s="31">
        <v>0.13</v>
      </c>
      <c r="T100" s="31">
        <v>0.16</v>
      </c>
      <c r="U100" s="31">
        <v>9.74E-2</v>
      </c>
      <c r="V100" s="215" t="s">
        <v>240</v>
      </c>
      <c r="W100" s="1">
        <v>1.0496558873595423</v>
      </c>
      <c r="X100" s="1">
        <v>1.0306999999999999</v>
      </c>
      <c r="Y100" s="4">
        <f>(D100/X100)*W100</f>
        <v>9.9012563770086714E-3</v>
      </c>
      <c r="Z100" s="4">
        <f>(E100/X100)*W100</f>
        <v>3.7980489320934528E-2</v>
      </c>
      <c r="AA100" s="1">
        <f>(F100/X100)*W100</f>
        <v>5.7013158496002581E-2</v>
      </c>
      <c r="AB100" s="1">
        <v>0</v>
      </c>
      <c r="AC100" s="50">
        <v>25</v>
      </c>
      <c r="AD100" s="1">
        <v>0.10489999999999999</v>
      </c>
      <c r="AE100" s="210">
        <f>Y100*100/AD100</f>
        <v>9.4387572707422986</v>
      </c>
      <c r="AF100" s="210">
        <f>Z100*100/AD100</f>
        <v>36.206376855037682</v>
      </c>
      <c r="AG100" s="210">
        <f>AA100*100/AD100</f>
        <v>54.350008099144503</v>
      </c>
      <c r="AH100" s="210">
        <f t="shared" si="39"/>
        <v>0</v>
      </c>
      <c r="AI100" s="18">
        <f>SUM(AE100:AH100)</f>
        <v>99.995142224924479</v>
      </c>
      <c r="AJ100" s="50">
        <v>25</v>
      </c>
      <c r="AK100" s="50"/>
    </row>
    <row r="101" spans="2:37" ht="24" x14ac:dyDescent="0.2">
      <c r="B101" s="186" t="s">
        <v>80</v>
      </c>
      <c r="C101" s="1">
        <v>9.8975304476873555E-2</v>
      </c>
      <c r="D101" s="1">
        <f t="shared" si="44"/>
        <v>6.5418752711086979E-3</v>
      </c>
      <c r="E101" s="1">
        <f>O101*T101</f>
        <v>4.9372645821986208E-2</v>
      </c>
      <c r="F101" s="1">
        <f>C101-(E101+D101)</f>
        <v>4.3060783383778646E-2</v>
      </c>
      <c r="G101" s="1">
        <v>0</v>
      </c>
      <c r="H101" s="2">
        <v>100</v>
      </c>
      <c r="I101" s="1">
        <v>5899.0174500000003</v>
      </c>
      <c r="J101" s="1">
        <v>50457.00692</v>
      </c>
      <c r="K101" s="1">
        <v>27456.50592</v>
      </c>
      <c r="L101" s="1">
        <v>0</v>
      </c>
      <c r="M101" s="1">
        <v>153294.41863999999</v>
      </c>
      <c r="N101" s="1">
        <f>I101/M101</f>
        <v>3.8481619241815868E-2</v>
      </c>
      <c r="O101" s="1">
        <f>J101/M101</f>
        <v>0.32915097214657474</v>
      </c>
      <c r="P101" s="1">
        <f>K101/M101</f>
        <v>0.17910962554011484</v>
      </c>
      <c r="Q101" s="1">
        <v>0</v>
      </c>
      <c r="R101" s="50">
        <v>100</v>
      </c>
      <c r="S101" s="31">
        <v>0.17</v>
      </c>
      <c r="T101" s="31">
        <v>0.15</v>
      </c>
      <c r="U101" s="31">
        <v>0.17860000000000001</v>
      </c>
      <c r="V101" s="215" t="s">
        <v>240</v>
      </c>
      <c r="W101" s="1">
        <v>1.0496558873595423</v>
      </c>
      <c r="X101" s="1">
        <v>0.99041999999999997</v>
      </c>
      <c r="Y101" s="4">
        <f>(D101/X101)*W101</f>
        <v>6.9331373484895773E-3</v>
      </c>
      <c r="Z101" s="4">
        <f>(E101/X101)*W101</f>
        <v>5.2325567296263538E-2</v>
      </c>
      <c r="AA101" s="1">
        <f>(F101/X101)*W101</f>
        <v>4.5636199585122689E-2</v>
      </c>
      <c r="AB101" s="1">
        <v>0</v>
      </c>
      <c r="AC101" s="50">
        <v>100</v>
      </c>
      <c r="AD101" s="1">
        <v>0.10489999999999999</v>
      </c>
      <c r="AE101" s="210">
        <f>Y101*100/AD101</f>
        <v>6.6092825057097979</v>
      </c>
      <c r="AF101" s="210">
        <f>Z101*100/AD101</f>
        <v>49.881379691385646</v>
      </c>
      <c r="AG101" s="210">
        <f>AA101*100/AD101</f>
        <v>43.504480062080738</v>
      </c>
      <c r="AH101" s="210">
        <f t="shared" si="39"/>
        <v>0</v>
      </c>
      <c r="AI101" s="18">
        <f>SUM(AE101:AH101)</f>
        <v>99.995142259176191</v>
      </c>
      <c r="AJ101" s="50">
        <v>100</v>
      </c>
      <c r="AK101" s="50"/>
    </row>
    <row r="102" spans="2:37" x14ac:dyDescent="0.2">
      <c r="B102" s="50" t="s">
        <v>111</v>
      </c>
      <c r="C102" s="1">
        <v>9.0190224393109142E-2</v>
      </c>
      <c r="D102" s="1">
        <f>N102*S102</f>
        <v>7.1805218612994116E-3</v>
      </c>
      <c r="E102" s="1">
        <f>O102*T102</f>
        <v>3.4174047658046269E-2</v>
      </c>
      <c r="F102" s="1">
        <f>C102-(E102+D102)</f>
        <v>4.8835654873763464E-2</v>
      </c>
      <c r="G102" s="1">
        <v>0</v>
      </c>
      <c r="H102" s="2">
        <v>200</v>
      </c>
      <c r="I102" s="1">
        <v>5246.1297100000002</v>
      </c>
      <c r="J102" s="1">
        <v>9987.1006699999998</v>
      </c>
      <c r="K102" s="1">
        <v>23608.976640000001</v>
      </c>
      <c r="L102" s="1">
        <v>0</v>
      </c>
      <c r="M102" s="1">
        <v>102284.78843</v>
      </c>
      <c r="N102" s="1">
        <f>I102/M102</f>
        <v>5.1289441866424361E-2</v>
      </c>
      <c r="O102" s="1">
        <f>J102/M102</f>
        <v>9.7640136165846492E-2</v>
      </c>
      <c r="P102" s="1">
        <f>K102/M102</f>
        <v>0.23081610669955219</v>
      </c>
      <c r="Q102" s="1">
        <v>0</v>
      </c>
      <c r="R102" s="50">
        <v>200</v>
      </c>
      <c r="S102" s="31">
        <v>0.14000000000000001</v>
      </c>
      <c r="T102" s="26">
        <v>0.35</v>
      </c>
      <c r="U102" s="31">
        <v>4.9399999999999999E-2</v>
      </c>
      <c r="V102" s="215" t="s">
        <v>240</v>
      </c>
      <c r="W102" s="1">
        <v>1.0496558873595423</v>
      </c>
      <c r="X102" s="1">
        <v>0.90251000000000003</v>
      </c>
      <c r="Y102" s="4">
        <f>(D102/X102)*W102</f>
        <v>8.3512393724466481E-3</v>
      </c>
      <c r="Z102" s="4">
        <f>(E102/X102)*W102</f>
        <v>3.9745809264355898E-2</v>
      </c>
      <c r="AA102" s="1">
        <f>(F102/X102)*W102</f>
        <v>5.6797855593073251E-2</v>
      </c>
      <c r="AB102" s="1">
        <v>0</v>
      </c>
      <c r="AC102" s="50">
        <v>200</v>
      </c>
      <c r="AD102" s="1">
        <v>0.10489999999999999</v>
      </c>
      <c r="AE102" s="210">
        <f>Y102*100/AD102</f>
        <v>7.961143348376214</v>
      </c>
      <c r="AF102" s="210">
        <f>Z102*100/AD102</f>
        <v>37.88923666764147</v>
      </c>
      <c r="AG102" s="210">
        <f>AA102*100/AD102</f>
        <v>54.144762243158489</v>
      </c>
      <c r="AH102" s="210">
        <f t="shared" si="39"/>
        <v>0</v>
      </c>
      <c r="AI102" s="18">
        <f>SUM(AE102:AH102)</f>
        <v>99.995142259176163</v>
      </c>
      <c r="AJ102" s="50">
        <v>200</v>
      </c>
      <c r="AK102" s="50"/>
    </row>
    <row r="103" spans="2:37" x14ac:dyDescent="0.2">
      <c r="B103" s="3" t="s">
        <v>81</v>
      </c>
      <c r="C103" s="1">
        <v>7.6779261507872135E-2</v>
      </c>
      <c r="D103" s="1">
        <f t="shared" si="44"/>
        <v>2.193854563122535E-3</v>
      </c>
      <c r="E103" s="1">
        <v>0</v>
      </c>
      <c r="F103" s="1">
        <f>P103*U103</f>
        <v>1.6300190644474515E-2</v>
      </c>
      <c r="G103" s="1">
        <f>C103-(F103+E103+D103)</f>
        <v>5.8285216300275083E-2</v>
      </c>
      <c r="H103" s="2">
        <v>300</v>
      </c>
      <c r="I103" s="1">
        <v>4061.1701499999999</v>
      </c>
      <c r="J103" s="1">
        <v>0</v>
      </c>
      <c r="K103" s="1">
        <v>11357.924279999999</v>
      </c>
      <c r="L103" s="1">
        <v>30083.569449999999</v>
      </c>
      <c r="M103" s="1">
        <v>55534.722560000002</v>
      </c>
      <c r="N103" s="1">
        <f>I103/M103</f>
        <v>7.3128485437417831E-2</v>
      </c>
      <c r="O103" s="1">
        <v>0</v>
      </c>
      <c r="P103" s="1">
        <f>K103/M103</f>
        <v>0.204519330545477</v>
      </c>
      <c r="Q103" s="1">
        <f>L103/M103</f>
        <v>0.54170738707657273</v>
      </c>
      <c r="R103" s="50">
        <v>300</v>
      </c>
      <c r="S103" s="31">
        <v>0.03</v>
      </c>
      <c r="T103" s="31">
        <v>0.27</v>
      </c>
      <c r="U103" s="31">
        <v>7.9699999999999993E-2</v>
      </c>
      <c r="V103" s="1">
        <f>G103/Q103</f>
        <v>0.10759538764059019</v>
      </c>
      <c r="W103" s="1">
        <v>1.0496558873595423</v>
      </c>
      <c r="X103" s="1">
        <v>0.76831000000000005</v>
      </c>
      <c r="Y103" s="4">
        <f>(D103/X103)*W103</f>
        <v>2.9972177352789436E-3</v>
      </c>
      <c r="Z103" s="4">
        <v>0</v>
      </c>
      <c r="AA103" s="1">
        <f>(F103/X103)*W103</f>
        <v>2.2269124539646246E-2</v>
      </c>
      <c r="AB103" s="1">
        <f>(G103/X103)*W103</f>
        <v>7.9628561954950605E-2</v>
      </c>
      <c r="AC103" s="50">
        <v>300</v>
      </c>
      <c r="AD103" s="1">
        <v>0.10489999999999999</v>
      </c>
      <c r="AE103" s="210">
        <f>Y103*100/AD103</f>
        <v>2.8572142376348366</v>
      </c>
      <c r="AF103" s="210">
        <f>Z103*100/AD103</f>
        <v>0</v>
      </c>
      <c r="AG103" s="210">
        <f>AA103*100/AD103</f>
        <v>21.228908045420635</v>
      </c>
      <c r="AH103" s="210">
        <f t="shared" si="39"/>
        <v>75.909019976120703</v>
      </c>
      <c r="AI103" s="18">
        <f>SUM(AE103:AH103)</f>
        <v>99.995142259176177</v>
      </c>
      <c r="AJ103" s="50">
        <v>300</v>
      </c>
      <c r="AK103" s="50"/>
    </row>
    <row r="104" spans="2:37" ht="17" thickBot="1" x14ac:dyDescent="0.25">
      <c r="B104" s="180"/>
      <c r="C104" s="181">
        <v>5.4321394971364595E-2</v>
      </c>
      <c r="D104" s="181">
        <v>0</v>
      </c>
      <c r="E104" s="181">
        <v>0</v>
      </c>
      <c r="F104" s="189" t="s">
        <v>240</v>
      </c>
      <c r="G104" s="189" t="s">
        <v>240</v>
      </c>
      <c r="H104" s="182">
        <v>400</v>
      </c>
      <c r="I104" s="181">
        <v>0</v>
      </c>
      <c r="J104" s="181">
        <v>0</v>
      </c>
      <c r="K104" s="181">
        <v>375.23397999999997</v>
      </c>
      <c r="L104" s="181">
        <v>2072.1785599999998</v>
      </c>
      <c r="M104" s="181">
        <v>11730.09777</v>
      </c>
      <c r="N104" s="181">
        <f>I104/M104</f>
        <v>0</v>
      </c>
      <c r="O104" s="181">
        <v>0</v>
      </c>
      <c r="P104" s="181">
        <f>K104/M104</f>
        <v>3.1988989977531961E-2</v>
      </c>
      <c r="Q104" s="181">
        <f>L104/M104</f>
        <v>0.1766548413006109</v>
      </c>
      <c r="R104" s="180">
        <v>400</v>
      </c>
      <c r="S104" s="183">
        <v>0.03</v>
      </c>
      <c r="T104" s="183">
        <v>0.21</v>
      </c>
      <c r="U104" s="189" t="s">
        <v>240</v>
      </c>
      <c r="V104" s="189" t="s">
        <v>240</v>
      </c>
      <c r="W104" s="181">
        <v>1.0496558873595423</v>
      </c>
      <c r="X104" s="181">
        <v>0.54357999999999995</v>
      </c>
      <c r="Y104" s="219">
        <v>0</v>
      </c>
      <c r="Z104" s="219">
        <v>0</v>
      </c>
      <c r="AA104" s="189" t="s">
        <v>240</v>
      </c>
      <c r="AB104" s="217" t="s">
        <v>240</v>
      </c>
      <c r="AC104" s="180">
        <v>400</v>
      </c>
      <c r="AD104" s="181">
        <v>0.10489999999999999</v>
      </c>
      <c r="AE104" s="211">
        <f>Y104*100/AD104</f>
        <v>0</v>
      </c>
      <c r="AF104" s="211">
        <f>Z104*100/AD104</f>
        <v>0</v>
      </c>
      <c r="AG104" s="220" t="s">
        <v>240</v>
      </c>
      <c r="AH104" s="220" t="s">
        <v>240</v>
      </c>
      <c r="AI104" s="217" t="s">
        <v>240</v>
      </c>
      <c r="AJ104" s="180">
        <v>400</v>
      </c>
      <c r="AK104" s="180"/>
    </row>
    <row r="105" spans="2:37" x14ac:dyDescent="0.2">
      <c r="I105" s="1"/>
      <c r="J105" s="1"/>
      <c r="K105" s="1"/>
      <c r="L105" s="1"/>
      <c r="M105" s="1"/>
      <c r="N105" s="1"/>
      <c r="O105" s="1"/>
      <c r="P105" s="1"/>
      <c r="Q105" s="1"/>
      <c r="R105" s="9"/>
      <c r="S105" s="29"/>
      <c r="T105" s="29"/>
      <c r="U105" s="29"/>
      <c r="V105" s="1"/>
      <c r="W105" s="1"/>
      <c r="X105" s="1"/>
      <c r="Y105" s="4"/>
      <c r="Z105" s="4"/>
      <c r="AA105" s="1"/>
      <c r="AB105" s="1"/>
      <c r="AC105" s="9"/>
      <c r="AD105" s="1"/>
      <c r="AE105" s="210"/>
      <c r="AF105" s="210"/>
      <c r="AG105" s="210"/>
      <c r="AH105" s="210"/>
      <c r="AI105" s="18"/>
      <c r="AJ105" s="9"/>
      <c r="AK105" s="9"/>
    </row>
    <row r="106" spans="2:37" s="23" customFormat="1" x14ac:dyDescent="0.2">
      <c r="B106" s="20" t="s">
        <v>30</v>
      </c>
      <c r="C106" s="24">
        <v>0.104842331417299</v>
      </c>
      <c r="D106" s="24">
        <f>C106</f>
        <v>0.104842331417299</v>
      </c>
      <c r="E106" s="21">
        <v>0</v>
      </c>
      <c r="F106" s="21">
        <v>0</v>
      </c>
      <c r="G106" s="21">
        <v>0</v>
      </c>
      <c r="H106" s="22">
        <v>25</v>
      </c>
      <c r="I106" s="24">
        <v>112962.42895</v>
      </c>
      <c r="J106" s="21">
        <v>0</v>
      </c>
      <c r="K106" s="21">
        <v>0</v>
      </c>
      <c r="L106" s="21">
        <v>0</v>
      </c>
      <c r="M106" s="24">
        <v>57051.80384</v>
      </c>
      <c r="N106" s="24">
        <f t="shared" ref="N106:N110" si="45">I106/M106</f>
        <v>1.9799974995847562</v>
      </c>
      <c r="O106" s="227">
        <v>0</v>
      </c>
      <c r="P106" s="227">
        <v>0</v>
      </c>
      <c r="Q106" s="227">
        <v>0</v>
      </c>
      <c r="R106" s="23">
        <v>25</v>
      </c>
      <c r="S106" s="31">
        <v>0.13</v>
      </c>
      <c r="T106" s="31">
        <v>0.16</v>
      </c>
      <c r="U106" s="31">
        <v>9.74E-2</v>
      </c>
      <c r="V106" s="215" t="s">
        <v>240</v>
      </c>
      <c r="W106" s="24">
        <v>1.0783191803885255</v>
      </c>
      <c r="X106" s="24">
        <v>1.0489999999999999</v>
      </c>
      <c r="Y106" s="25">
        <f>(C106/X106)*W106</f>
        <v>0.10777263763958438</v>
      </c>
      <c r="Z106" s="25">
        <v>0</v>
      </c>
      <c r="AA106" s="1">
        <v>0</v>
      </c>
      <c r="AB106" s="1">
        <f>(G106/X106)*W106</f>
        <v>0</v>
      </c>
      <c r="AC106" s="23">
        <v>25</v>
      </c>
      <c r="AD106" s="17">
        <v>0.10777263763958467</v>
      </c>
      <c r="AE106" s="210">
        <f>Y106*100/AD106</f>
        <v>99.99999999999973</v>
      </c>
      <c r="AF106" s="210">
        <f t="shared" ref="AF106:AF110" si="46">Z106*100/AD106</f>
        <v>0</v>
      </c>
      <c r="AG106" s="210">
        <f t="shared" ref="AG106:AG110" si="47">AA106*100/AD106</f>
        <v>0</v>
      </c>
      <c r="AH106" s="210">
        <f t="shared" ref="AH106:AH116" si="48">AB106*100/AD106</f>
        <v>0</v>
      </c>
      <c r="AI106" s="18">
        <f>AE106+AF106+AG106+AH106</f>
        <v>99.99999999999973</v>
      </c>
      <c r="AJ106" s="23">
        <v>25</v>
      </c>
    </row>
    <row r="107" spans="2:37" s="23" customFormat="1" ht="24" x14ac:dyDescent="0.2">
      <c r="B107" s="186" t="s">
        <v>82</v>
      </c>
      <c r="C107" s="24">
        <v>0.10075457992360416</v>
      </c>
      <c r="D107" s="24">
        <f>C107</f>
        <v>0.10075457992360416</v>
      </c>
      <c r="E107" s="21">
        <v>0</v>
      </c>
      <c r="F107" s="21">
        <v>0</v>
      </c>
      <c r="G107" s="21">
        <v>0</v>
      </c>
      <c r="H107" s="22">
        <v>100</v>
      </c>
      <c r="I107" s="24">
        <v>124876.26822</v>
      </c>
      <c r="J107" s="21">
        <v>0</v>
      </c>
      <c r="K107" s="21">
        <v>0</v>
      </c>
      <c r="L107" s="21">
        <v>0</v>
      </c>
      <c r="M107" s="24">
        <v>112828.65731</v>
      </c>
      <c r="N107" s="24">
        <f t="shared" si="45"/>
        <v>1.1067779338798551</v>
      </c>
      <c r="O107" s="227">
        <v>0</v>
      </c>
      <c r="P107" s="227">
        <v>0</v>
      </c>
      <c r="Q107" s="227">
        <v>0</v>
      </c>
      <c r="R107" s="23">
        <v>100</v>
      </c>
      <c r="S107" s="31">
        <v>0.17</v>
      </c>
      <c r="T107" s="31">
        <v>0.15</v>
      </c>
      <c r="U107" s="31">
        <v>0.17860000000000001</v>
      </c>
      <c r="V107" s="215" t="s">
        <v>240</v>
      </c>
      <c r="W107" s="24">
        <v>1.0783191803885255</v>
      </c>
      <c r="X107" s="24">
        <v>1.0081</v>
      </c>
      <c r="Y107" s="25">
        <f>(C107/X107)*W107</f>
        <v>0.10777263767841586</v>
      </c>
      <c r="Z107" s="25">
        <v>0</v>
      </c>
      <c r="AA107" s="1">
        <v>0</v>
      </c>
      <c r="AB107" s="1">
        <f>(G107/X107)*W107</f>
        <v>0</v>
      </c>
      <c r="AC107" s="23">
        <v>100</v>
      </c>
      <c r="AD107" s="17">
        <v>0.10777263763958467</v>
      </c>
      <c r="AE107" s="210">
        <f t="shared" ref="AE107:AE109" si="49">Y107*100/AD107</f>
        <v>100.00000003603066</v>
      </c>
      <c r="AF107" s="210">
        <f t="shared" si="46"/>
        <v>0</v>
      </c>
      <c r="AG107" s="210">
        <f t="shared" si="47"/>
        <v>0</v>
      </c>
      <c r="AH107" s="210">
        <f t="shared" si="48"/>
        <v>0</v>
      </c>
      <c r="AI107" s="18">
        <f>AE107+AF107+AG107+AH107</f>
        <v>100.00000003603066</v>
      </c>
      <c r="AJ107" s="23">
        <v>100</v>
      </c>
    </row>
    <row r="108" spans="2:37" s="23" customFormat="1" x14ac:dyDescent="0.2">
      <c r="B108" s="23" t="s">
        <v>83</v>
      </c>
      <c r="C108" s="24">
        <v>9.2198286314577521E-2</v>
      </c>
      <c r="D108" s="24">
        <f t="shared" ref="D108:D110" si="50">C108</f>
        <v>9.2198286314577521E-2</v>
      </c>
      <c r="E108" s="21">
        <v>0</v>
      </c>
      <c r="F108" s="21">
        <v>0</v>
      </c>
      <c r="G108" s="21">
        <v>0</v>
      </c>
      <c r="H108" s="22">
        <v>200</v>
      </c>
      <c r="I108" s="24">
        <v>106081.09145000001</v>
      </c>
      <c r="J108" s="21">
        <v>0</v>
      </c>
      <c r="K108" s="21">
        <v>0</v>
      </c>
      <c r="L108" s="21">
        <v>0</v>
      </c>
      <c r="M108" s="24">
        <v>57365.172120000003</v>
      </c>
      <c r="N108" s="24">
        <f t="shared" si="45"/>
        <v>1.8492246694229915</v>
      </c>
      <c r="O108" s="227">
        <v>0</v>
      </c>
      <c r="P108" s="227">
        <v>0</v>
      </c>
      <c r="Q108" s="227">
        <v>0</v>
      </c>
      <c r="R108" s="23">
        <v>200</v>
      </c>
      <c r="S108" s="31">
        <v>0.14000000000000001</v>
      </c>
      <c r="T108" s="26">
        <v>0.35</v>
      </c>
      <c r="U108" s="31">
        <v>4.9399999999999999E-2</v>
      </c>
      <c r="V108" s="215" t="s">
        <v>240</v>
      </c>
      <c r="W108" s="24">
        <v>1.0783191803885255</v>
      </c>
      <c r="X108" s="24">
        <v>0.92249000000000003</v>
      </c>
      <c r="Y108" s="25">
        <f>(C108/X108)*W108</f>
        <v>0.10777263767841586</v>
      </c>
      <c r="Z108" s="25">
        <v>0</v>
      </c>
      <c r="AA108" s="1">
        <v>0</v>
      </c>
      <c r="AB108" s="1">
        <f>(G108/X108)*W108</f>
        <v>0</v>
      </c>
      <c r="AC108" s="23">
        <v>200</v>
      </c>
      <c r="AD108" s="17">
        <v>0.10777263763958467</v>
      </c>
      <c r="AE108" s="210">
        <f t="shared" si="49"/>
        <v>100.00000003603066</v>
      </c>
      <c r="AF108" s="210">
        <f t="shared" si="46"/>
        <v>0</v>
      </c>
      <c r="AG108" s="210">
        <f t="shared" si="47"/>
        <v>0</v>
      </c>
      <c r="AH108" s="210">
        <f t="shared" si="48"/>
        <v>0</v>
      </c>
      <c r="AI108" s="18">
        <f>AE108+AF108+AG108+AH108</f>
        <v>100.00000003603066</v>
      </c>
      <c r="AJ108" s="23">
        <v>200</v>
      </c>
    </row>
    <row r="109" spans="2:37" s="23" customFormat="1" x14ac:dyDescent="0.2">
      <c r="B109" s="21" t="s">
        <v>84</v>
      </c>
      <c r="C109" s="24">
        <v>7.9484279656426862E-2</v>
      </c>
      <c r="D109" s="24">
        <f t="shared" si="50"/>
        <v>7.9484279656426862E-2</v>
      </c>
      <c r="E109" s="21">
        <v>0</v>
      </c>
      <c r="F109" s="21">
        <v>0</v>
      </c>
      <c r="G109" s="21">
        <v>0</v>
      </c>
      <c r="H109" s="22">
        <v>300</v>
      </c>
      <c r="I109" s="24">
        <v>93226.175010000006</v>
      </c>
      <c r="J109" s="21">
        <v>0</v>
      </c>
      <c r="K109" s="21">
        <v>0</v>
      </c>
      <c r="L109" s="21">
        <v>0</v>
      </c>
      <c r="M109" s="24">
        <v>60623.818440000003</v>
      </c>
      <c r="N109" s="24">
        <f t="shared" si="45"/>
        <v>1.537781311189873</v>
      </c>
      <c r="O109" s="227">
        <v>0</v>
      </c>
      <c r="P109" s="227">
        <v>0</v>
      </c>
      <c r="Q109" s="227">
        <v>0</v>
      </c>
      <c r="R109" s="23">
        <v>300</v>
      </c>
      <c r="S109" s="31">
        <v>0.03</v>
      </c>
      <c r="T109" s="31">
        <v>0.27</v>
      </c>
      <c r="U109" s="31">
        <v>7.9699999999999993E-2</v>
      </c>
      <c r="V109" s="215" t="s">
        <v>240</v>
      </c>
      <c r="W109" s="24">
        <v>1.0783191803885255</v>
      </c>
      <c r="X109" s="24">
        <v>0.79527999999999999</v>
      </c>
      <c r="Y109" s="25">
        <f>(C109/X109)*W109</f>
        <v>0.10777263767841587</v>
      </c>
      <c r="Z109" s="25">
        <v>0</v>
      </c>
      <c r="AA109" s="1">
        <v>0</v>
      </c>
      <c r="AB109" s="1">
        <f>(G109/X109)*W109</f>
        <v>0</v>
      </c>
      <c r="AC109" s="23">
        <v>300</v>
      </c>
      <c r="AD109" s="17">
        <v>0.10777263763958467</v>
      </c>
      <c r="AE109" s="210">
        <f t="shared" si="49"/>
        <v>100.00000003603067</v>
      </c>
      <c r="AF109" s="210">
        <f t="shared" si="46"/>
        <v>0</v>
      </c>
      <c r="AG109" s="210">
        <f t="shared" si="47"/>
        <v>0</v>
      </c>
      <c r="AH109" s="210">
        <f t="shared" si="48"/>
        <v>0</v>
      </c>
      <c r="AI109" s="18">
        <f>AE109+AF109+AG109+AH109</f>
        <v>100.00000003603067</v>
      </c>
      <c r="AJ109" s="23">
        <v>300</v>
      </c>
    </row>
    <row r="110" spans="2:37" s="23" customFormat="1" ht="17" thickBot="1" x14ac:dyDescent="0.25">
      <c r="B110" s="180"/>
      <c r="C110" s="223">
        <v>6.0323818871629575E-2</v>
      </c>
      <c r="D110" s="223">
        <f t="shared" si="50"/>
        <v>6.0323818871629575E-2</v>
      </c>
      <c r="E110" s="224">
        <v>0</v>
      </c>
      <c r="F110" s="224">
        <v>0</v>
      </c>
      <c r="G110" s="224">
        <v>0</v>
      </c>
      <c r="H110" s="225">
        <v>400</v>
      </c>
      <c r="I110" s="223">
        <v>10103.47464</v>
      </c>
      <c r="J110" s="224">
        <v>0</v>
      </c>
      <c r="K110" s="224">
        <v>0</v>
      </c>
      <c r="L110" s="224">
        <v>0</v>
      </c>
      <c r="M110" s="223">
        <v>6983.3371299999999</v>
      </c>
      <c r="N110" s="223">
        <f t="shared" si="45"/>
        <v>1.4467974912160657</v>
      </c>
      <c r="O110" s="228">
        <v>0</v>
      </c>
      <c r="P110" s="228">
        <v>0</v>
      </c>
      <c r="Q110" s="228">
        <v>0</v>
      </c>
      <c r="R110" s="222">
        <v>400</v>
      </c>
      <c r="S110" s="183">
        <v>0.03</v>
      </c>
      <c r="T110" s="183">
        <v>0.21</v>
      </c>
      <c r="U110" s="189" t="s">
        <v>240</v>
      </c>
      <c r="V110" s="217" t="s">
        <v>240</v>
      </c>
      <c r="W110" s="223">
        <v>1.0783191803885299</v>
      </c>
      <c r="X110" s="223">
        <v>0.60357000000000005</v>
      </c>
      <c r="Y110" s="226">
        <f>(C110/X110)*W110</f>
        <v>0.10777263767841631</v>
      </c>
      <c r="Z110" s="226">
        <v>0</v>
      </c>
      <c r="AA110" s="181">
        <v>0</v>
      </c>
      <c r="AB110" s="181">
        <f>(G110/X110)*W110</f>
        <v>0</v>
      </c>
      <c r="AC110" s="222">
        <v>400</v>
      </c>
      <c r="AD110" s="181">
        <v>0.10777263763958467</v>
      </c>
      <c r="AE110" s="211">
        <f>Y110*100/AD110</f>
        <v>100.00000003603108</v>
      </c>
      <c r="AF110" s="211">
        <f t="shared" si="46"/>
        <v>0</v>
      </c>
      <c r="AG110" s="211">
        <f t="shared" si="47"/>
        <v>0</v>
      </c>
      <c r="AH110" s="211">
        <f t="shared" si="48"/>
        <v>0</v>
      </c>
      <c r="AI110" s="184">
        <f>AE110+AF110+AG110+AH110</f>
        <v>100.00000003603108</v>
      </c>
      <c r="AJ110" s="222">
        <v>400</v>
      </c>
      <c r="AK110" s="222"/>
    </row>
    <row r="111" spans="2:37" x14ac:dyDescent="0.2">
      <c r="I111" s="1"/>
      <c r="J111" s="1"/>
      <c r="K111" s="1"/>
      <c r="L111" s="1"/>
      <c r="M111" s="1"/>
      <c r="N111" s="1"/>
      <c r="O111" s="1"/>
      <c r="P111" s="1"/>
      <c r="Q111" s="1"/>
      <c r="R111" s="9"/>
      <c r="S111" s="1"/>
      <c r="T111" s="1"/>
      <c r="V111" s="1"/>
      <c r="W111" s="1"/>
      <c r="X111" s="1"/>
      <c r="Y111" s="4"/>
      <c r="Z111" s="4"/>
      <c r="AA111" s="1"/>
      <c r="AB111" s="1"/>
      <c r="AC111" s="9"/>
      <c r="AD111" s="1"/>
      <c r="AE111" s="210"/>
      <c r="AF111" s="210"/>
      <c r="AG111" s="210"/>
      <c r="AH111" s="210"/>
      <c r="AI111" s="18"/>
      <c r="AJ111" s="9"/>
      <c r="AK111" s="9"/>
    </row>
    <row r="112" spans="2:37" s="23" customFormat="1" x14ac:dyDescent="0.2">
      <c r="B112" s="20" t="s">
        <v>30</v>
      </c>
      <c r="C112" s="24">
        <v>0.10426973673370506</v>
      </c>
      <c r="D112" s="24">
        <f>N112*S112</f>
        <v>3.8921677505596858E-2</v>
      </c>
      <c r="E112" s="24">
        <f>O112*T112</f>
        <v>2.9021221377206363E-2</v>
      </c>
      <c r="F112" s="24">
        <f>C112-(E112+D112)</f>
        <v>3.6326837850901836E-2</v>
      </c>
      <c r="G112" s="24">
        <v>0</v>
      </c>
      <c r="H112" s="22">
        <v>25</v>
      </c>
      <c r="I112" s="24">
        <v>53761.088150000003</v>
      </c>
      <c r="J112" s="24">
        <v>32569.83484</v>
      </c>
      <c r="K112" s="24">
        <v>22581.768400000001</v>
      </c>
      <c r="L112" s="24">
        <v>0</v>
      </c>
      <c r="M112" s="24">
        <v>179564.24048000001</v>
      </c>
      <c r="N112" s="24">
        <f t="shared" ref="N112:N113" si="51">I112/M112</f>
        <v>0.29939751927382197</v>
      </c>
      <c r="O112" s="24">
        <f t="shared" ref="O112:O116" si="52">J112/M112</f>
        <v>0.18138263360753976</v>
      </c>
      <c r="P112" s="24">
        <f t="shared" ref="P112:P113" si="53">K112/M112</f>
        <v>0.12575871643282546</v>
      </c>
      <c r="Q112" s="24">
        <v>0</v>
      </c>
      <c r="R112" s="23">
        <v>25</v>
      </c>
      <c r="S112" s="31">
        <v>0.13</v>
      </c>
      <c r="T112" s="31">
        <v>0.16</v>
      </c>
      <c r="U112" s="31">
        <v>9.74E-2</v>
      </c>
      <c r="V112" s="215" t="s">
        <v>240</v>
      </c>
      <c r="W112" s="24">
        <v>1.0693620613335446</v>
      </c>
      <c r="X112" s="24">
        <v>1.0434000000000001</v>
      </c>
      <c r="Y112" s="25">
        <f>(D112/X112)*W112</f>
        <v>3.9890133494292226E-2</v>
      </c>
      <c r="Z112" s="25">
        <f>(E112/X112)*W112</f>
        <v>2.9743332484518423E-2</v>
      </c>
      <c r="AA112" s="1">
        <f>(F112/X112)*W112</f>
        <v>3.7230728585364976E-2</v>
      </c>
      <c r="AB112" s="1">
        <f>(G112/X112)*W112</f>
        <v>0</v>
      </c>
      <c r="AC112" s="23">
        <v>25</v>
      </c>
      <c r="AD112" s="24">
        <v>0.10680000000000001</v>
      </c>
      <c r="AE112" s="210">
        <f>Y112*100/AD112</f>
        <v>37.350312260573247</v>
      </c>
      <c r="AF112" s="210">
        <f>Z112*100/AD112</f>
        <v>27.849562251421744</v>
      </c>
      <c r="AG112" s="210">
        <f>AA112*100/AD112</f>
        <v>34.860232757832371</v>
      </c>
      <c r="AH112" s="210">
        <f t="shared" si="48"/>
        <v>0</v>
      </c>
      <c r="AI112" s="18">
        <f>AE112+AF112+AG112+AH112</f>
        <v>100.06010726982737</v>
      </c>
      <c r="AJ112" s="23">
        <v>25</v>
      </c>
      <c r="AK112" s="36">
        <v>6.5</v>
      </c>
    </row>
    <row r="113" spans="2:37" s="23" customFormat="1" ht="24" x14ac:dyDescent="0.2">
      <c r="B113" s="186" t="s">
        <v>85</v>
      </c>
      <c r="C113" s="24">
        <v>0.10019248426473067</v>
      </c>
      <c r="D113" s="24">
        <f>N113*S113</f>
        <v>3.8800621715433227E-2</v>
      </c>
      <c r="E113" s="24">
        <f>O113*T113</f>
        <v>2.754310003843757E-2</v>
      </c>
      <c r="F113" s="47">
        <f>C113-(E113+D113)</f>
        <v>3.3848762510859873E-2</v>
      </c>
      <c r="G113" s="24">
        <v>0</v>
      </c>
      <c r="H113" s="22">
        <v>100</v>
      </c>
      <c r="I113" s="24">
        <v>40026.745239999997</v>
      </c>
      <c r="J113" s="24">
        <v>32201.94281</v>
      </c>
      <c r="K113" s="24">
        <v>20110.672289999999</v>
      </c>
      <c r="L113" s="24">
        <v>0</v>
      </c>
      <c r="M113" s="24">
        <v>175372.10462</v>
      </c>
      <c r="N113" s="24">
        <f t="shared" si="51"/>
        <v>0.22823895126725427</v>
      </c>
      <c r="O113" s="24">
        <f t="shared" si="52"/>
        <v>0.18362066692291715</v>
      </c>
      <c r="P113" s="24">
        <f t="shared" si="53"/>
        <v>0.11467429403083364</v>
      </c>
      <c r="Q113" s="24">
        <v>0</v>
      </c>
      <c r="R113" s="23">
        <v>100</v>
      </c>
      <c r="S113" s="31">
        <v>0.17</v>
      </c>
      <c r="T113" s="31">
        <v>0.15</v>
      </c>
      <c r="U113" s="31">
        <v>0.17860000000000001</v>
      </c>
      <c r="V113" s="215" t="s">
        <v>240</v>
      </c>
      <c r="W113" s="24">
        <v>1.0693620613335446</v>
      </c>
      <c r="X113" s="24">
        <v>1.0025999999999999</v>
      </c>
      <c r="Y113" s="25">
        <f>(D113/X113)*W113</f>
        <v>4.1384313603270273E-2</v>
      </c>
      <c r="Z113" s="25">
        <f>(E113/X113)*W113</f>
        <v>2.9377165602054292E-2</v>
      </c>
      <c r="AA113" s="1">
        <f>(F113/X113)*W113</f>
        <v>3.610271539218305E-2</v>
      </c>
      <c r="AB113" s="1">
        <f>(G113/X113)*W113</f>
        <v>0</v>
      </c>
      <c r="AC113" s="23">
        <v>100</v>
      </c>
      <c r="AD113" s="24">
        <v>0.10680000000000001</v>
      </c>
      <c r="AE113" s="210">
        <f>Y113*100/AD113</f>
        <v>38.749357306432842</v>
      </c>
      <c r="AF113" s="210">
        <f>Z113*100/AD113</f>
        <v>27.506709365219372</v>
      </c>
      <c r="AG113" s="210">
        <f>AA113*100/AD113</f>
        <v>33.804040629384879</v>
      </c>
      <c r="AH113" s="210">
        <f t="shared" si="48"/>
        <v>0</v>
      </c>
      <c r="AI113" s="18">
        <f>AE113+AF113+AG113+AH113</f>
        <v>100.06010730103708</v>
      </c>
      <c r="AJ113" s="23">
        <v>100</v>
      </c>
      <c r="AK113" s="36">
        <v>6.5</v>
      </c>
    </row>
    <row r="114" spans="2:37" s="23" customFormat="1" x14ac:dyDescent="0.2">
      <c r="B114" s="23" t="s">
        <v>86</v>
      </c>
      <c r="C114" s="24">
        <v>9.1574291722350487E-2</v>
      </c>
      <c r="D114" s="24">
        <f>N114*S114</f>
        <v>5.6511605903009798E-2</v>
      </c>
      <c r="E114" s="24">
        <f>C114-D114</f>
        <v>3.5062685819340689E-2</v>
      </c>
      <c r="F114" s="24">
        <v>0</v>
      </c>
      <c r="G114" s="24">
        <v>0</v>
      </c>
      <c r="H114" s="22">
        <v>200</v>
      </c>
      <c r="I114" s="24">
        <v>113567.33783999999</v>
      </c>
      <c r="J114" s="24">
        <v>26340.395659999998</v>
      </c>
      <c r="K114" s="24">
        <v>0</v>
      </c>
      <c r="L114" s="24">
        <v>0</v>
      </c>
      <c r="M114" s="24">
        <v>281348</v>
      </c>
      <c r="N114" s="24">
        <f>I114/M114</f>
        <v>0.40365432787864136</v>
      </c>
      <c r="O114" s="24">
        <f>J114/M114</f>
        <v>9.3622118017544109E-2</v>
      </c>
      <c r="P114" s="24">
        <v>0</v>
      </c>
      <c r="Q114" s="24">
        <v>0</v>
      </c>
      <c r="R114" s="23">
        <v>200</v>
      </c>
      <c r="S114" s="31">
        <v>0.14000000000000001</v>
      </c>
      <c r="T114" s="26">
        <v>0.35</v>
      </c>
      <c r="U114" s="31">
        <v>4.9399999999999999E-2</v>
      </c>
      <c r="V114" s="215" t="s">
        <v>240</v>
      </c>
      <c r="W114" s="24">
        <v>1.0693620613335446</v>
      </c>
      <c r="X114" s="24">
        <v>0.91635999999999995</v>
      </c>
      <c r="Y114" s="25">
        <f>(D114/X114)*W114</f>
        <v>6.5947190381194579E-2</v>
      </c>
      <c r="Z114" s="25">
        <f>(E114/X114)*W114</f>
        <v>4.0917004216313023E-2</v>
      </c>
      <c r="AA114" s="1">
        <f>(F114/X114)*W114</f>
        <v>0</v>
      </c>
      <c r="AB114" s="1">
        <f>(G114/X114)*W114</f>
        <v>0</v>
      </c>
      <c r="AC114" s="23">
        <v>200</v>
      </c>
      <c r="AD114" s="24">
        <v>0.10680000000000001</v>
      </c>
      <c r="AE114" s="210">
        <f>Y114*100/AD114</f>
        <v>61.748305600369456</v>
      </c>
      <c r="AF114" s="210">
        <f>Z114*100/AD114</f>
        <v>38.311801700667623</v>
      </c>
      <c r="AG114" s="210">
        <f>AA114*100/AD114</f>
        <v>0</v>
      </c>
      <c r="AH114" s="210">
        <f t="shared" si="48"/>
        <v>0</v>
      </c>
      <c r="AI114" s="18">
        <f>AE114+AF114+AG114+AH114</f>
        <v>100.06010730103708</v>
      </c>
      <c r="AJ114" s="23">
        <v>200</v>
      </c>
      <c r="AK114" s="24">
        <v>6.8</v>
      </c>
    </row>
    <row r="115" spans="2:37" s="23" customFormat="1" x14ac:dyDescent="0.2">
      <c r="B115" s="21" t="s">
        <v>87</v>
      </c>
      <c r="C115" s="24">
        <v>7.8662992134276272E-2</v>
      </c>
      <c r="D115" s="24">
        <f>N115*S115</f>
        <v>6.7493078465858225E-2</v>
      </c>
      <c r="E115" s="24">
        <f>C115-D115</f>
        <v>1.1169913668418047E-2</v>
      </c>
      <c r="F115" s="24">
        <v>0</v>
      </c>
      <c r="G115" s="24">
        <v>0</v>
      </c>
      <c r="H115" s="22">
        <v>300</v>
      </c>
      <c r="I115" s="24">
        <v>74864.266839999997</v>
      </c>
      <c r="J115" s="24">
        <v>5139.6974200000004</v>
      </c>
      <c r="K115" s="24">
        <v>0</v>
      </c>
      <c r="L115" s="24">
        <v>0</v>
      </c>
      <c r="M115" s="24">
        <v>33276.419690000002</v>
      </c>
      <c r="N115" s="24">
        <f>I115/M115</f>
        <v>2.2497692821952744</v>
      </c>
      <c r="O115" s="24">
        <f>J115/M115</f>
        <v>0.15445463988857391</v>
      </c>
      <c r="P115" s="24">
        <v>0</v>
      </c>
      <c r="Q115" s="24">
        <v>0</v>
      </c>
      <c r="R115" s="23">
        <v>300</v>
      </c>
      <c r="S115" s="31">
        <v>0.03</v>
      </c>
      <c r="T115" s="31">
        <v>0.27</v>
      </c>
      <c r="U115" s="31">
        <v>7.9699999999999993E-2</v>
      </c>
      <c r="V115" s="215" t="s">
        <v>240</v>
      </c>
      <c r="W115" s="24">
        <v>1.0693620613335446</v>
      </c>
      <c r="X115" s="24">
        <v>0.78715999999999997</v>
      </c>
      <c r="Y115" s="25">
        <f>(D115/X115)*W115</f>
        <v>9.1689793071290229E-2</v>
      </c>
      <c r="Z115" s="25">
        <f>(E115/X115)*W115</f>
        <v>1.5174401526217362E-2</v>
      </c>
      <c r="AA115" s="1">
        <f>(F115/X115)*W115</f>
        <v>0</v>
      </c>
      <c r="AB115" s="1">
        <f>(G115/X115)*W115</f>
        <v>0</v>
      </c>
      <c r="AC115" s="23">
        <v>300</v>
      </c>
      <c r="AD115" s="24">
        <v>0.10680000000000001</v>
      </c>
      <c r="AE115" s="210">
        <f>Y115*100/AD115</f>
        <v>85.85186617162006</v>
      </c>
      <c r="AF115" s="210">
        <f>Z115*100/AD115</f>
        <v>14.208241129417006</v>
      </c>
      <c r="AG115" s="210">
        <f>AA115*100/AD115</f>
        <v>0</v>
      </c>
      <c r="AH115" s="210">
        <f t="shared" si="48"/>
        <v>0</v>
      </c>
      <c r="AI115" s="18">
        <f>AE115+AF115+AG115+AH115</f>
        <v>100.06010730103706</v>
      </c>
      <c r="AJ115" s="23">
        <v>300</v>
      </c>
      <c r="AK115" s="24">
        <v>6</v>
      </c>
    </row>
    <row r="116" spans="2:37" s="23" customFormat="1" ht="17" thickBot="1" x14ac:dyDescent="0.25">
      <c r="B116" s="222"/>
      <c r="C116" s="223">
        <v>5.8673462284411851E-2</v>
      </c>
      <c r="D116" s="223">
        <f t="shared" ref="D116" si="54">N116*S116</f>
        <v>5.9398048268483786E-2</v>
      </c>
      <c r="E116" s="232">
        <f>C116-D116</f>
        <v>-7.2458598407193486E-4</v>
      </c>
      <c r="F116" s="223">
        <v>0</v>
      </c>
      <c r="G116" s="223">
        <v>0</v>
      </c>
      <c r="H116" s="225">
        <v>400</v>
      </c>
      <c r="I116" s="223">
        <v>48813.804219999998</v>
      </c>
      <c r="J116" s="223">
        <v>3456.3541500000001</v>
      </c>
      <c r="K116" s="223">
        <v>0</v>
      </c>
      <c r="L116" s="223">
        <v>0</v>
      </c>
      <c r="M116" s="223">
        <v>24654.24655</v>
      </c>
      <c r="N116" s="223">
        <f>I116/M116</f>
        <v>1.979934942282793</v>
      </c>
      <c r="O116" s="223">
        <f t="shared" si="52"/>
        <v>0.14019305530146084</v>
      </c>
      <c r="P116" s="223">
        <v>0</v>
      </c>
      <c r="Q116" s="223">
        <v>0</v>
      </c>
      <c r="R116" s="222">
        <v>400</v>
      </c>
      <c r="S116" s="183">
        <v>0.03</v>
      </c>
      <c r="T116" s="183">
        <v>0.21</v>
      </c>
      <c r="U116" s="189" t="s">
        <v>240</v>
      </c>
      <c r="V116" s="217" t="s">
        <v>240</v>
      </c>
      <c r="W116" s="223">
        <v>1.0693620613335446</v>
      </c>
      <c r="X116" s="223">
        <v>0.58713000000000004</v>
      </c>
      <c r="Y116" s="226">
        <f>(D116/X116)*W116</f>
        <v>0.10818391043819119</v>
      </c>
      <c r="Z116" s="226">
        <f>(E116/X116)*W116</f>
        <v>-1.319715840683595E-3</v>
      </c>
      <c r="AA116" s="181">
        <f>(F116/X116)*W116</f>
        <v>0</v>
      </c>
      <c r="AB116" s="181">
        <f>(G116/X116)*W116</f>
        <v>0</v>
      </c>
      <c r="AC116" s="222">
        <v>400</v>
      </c>
      <c r="AD116" s="223">
        <v>0.10680000000000001</v>
      </c>
      <c r="AE116" s="211">
        <f t="shared" ref="AE116:AE128" si="55">Y116*100/AD116</f>
        <v>101.29579629044119</v>
      </c>
      <c r="AF116" s="233">
        <f>Z116*100/AD116</f>
        <v>-1.235688989404115</v>
      </c>
      <c r="AG116" s="211">
        <f t="shared" ref="AG116:AG127" si="56">AA116*100/AD116</f>
        <v>0</v>
      </c>
      <c r="AH116" s="211">
        <f t="shared" si="48"/>
        <v>0</v>
      </c>
      <c r="AI116" s="184">
        <f>AE116+AF116+AG116+AH116</f>
        <v>100.06010730103708</v>
      </c>
      <c r="AJ116" s="222">
        <v>400</v>
      </c>
      <c r="AK116" s="229" t="s">
        <v>240</v>
      </c>
    </row>
    <row r="117" spans="2:37" x14ac:dyDescent="0.2">
      <c r="I117" s="1"/>
      <c r="J117" s="1"/>
      <c r="K117" s="24"/>
      <c r="L117" s="1"/>
      <c r="M117" s="1"/>
      <c r="N117" s="1"/>
      <c r="O117" s="1"/>
      <c r="P117" s="1"/>
      <c r="Q117" s="1"/>
      <c r="R117" s="50"/>
      <c r="S117" s="27"/>
      <c r="T117" s="27"/>
      <c r="U117" s="27"/>
      <c r="V117" s="1"/>
      <c r="W117" s="1"/>
      <c r="X117" s="1"/>
      <c r="Y117" s="25"/>
      <c r="Z117" s="25"/>
      <c r="AA117" s="1"/>
      <c r="AB117" s="1"/>
      <c r="AC117" s="50"/>
      <c r="AD117" s="1"/>
      <c r="AE117" s="210"/>
      <c r="AF117" s="210"/>
      <c r="AG117" s="210"/>
      <c r="AH117" s="210"/>
      <c r="AJ117" s="50"/>
      <c r="AK117" s="50"/>
    </row>
    <row r="118" spans="2:37" ht="17" customHeight="1" x14ac:dyDescent="0.2">
      <c r="B118" s="6" t="s">
        <v>30</v>
      </c>
      <c r="C118" s="215" t="s">
        <v>240</v>
      </c>
      <c r="H118" s="2">
        <v>25</v>
      </c>
      <c r="I118" s="11">
        <v>887975.03969000001</v>
      </c>
      <c r="J118" s="1">
        <v>10968.61067</v>
      </c>
      <c r="K118" s="1">
        <v>0</v>
      </c>
      <c r="L118" s="1">
        <v>0</v>
      </c>
      <c r="M118" s="1">
        <v>1622050</v>
      </c>
      <c r="N118" s="1">
        <f>I118/M118</f>
        <v>0.54743999241083818</v>
      </c>
      <c r="O118" s="1">
        <f>J118/M18</f>
        <v>0.14323993770305465</v>
      </c>
      <c r="P118" s="1">
        <v>0</v>
      </c>
      <c r="Q118" s="1">
        <v>0</v>
      </c>
      <c r="R118" s="50">
        <v>25</v>
      </c>
      <c r="S118" s="31">
        <v>0.13</v>
      </c>
      <c r="T118" s="31">
        <v>0.16</v>
      </c>
      <c r="U118" s="31">
        <v>9.74E-2</v>
      </c>
      <c r="V118" s="215" t="s">
        <v>240</v>
      </c>
      <c r="W118" s="1"/>
      <c r="X118" s="1"/>
      <c r="Y118" s="25"/>
      <c r="Z118" s="25"/>
      <c r="AA118" s="1"/>
      <c r="AB118" s="1"/>
      <c r="AC118" s="3"/>
      <c r="AD118" s="1"/>
      <c r="AE118" s="210"/>
      <c r="AF118" s="210"/>
      <c r="AG118" s="210"/>
      <c r="AH118" s="210"/>
      <c r="AJ118" s="3"/>
      <c r="AK118" s="3"/>
    </row>
    <row r="119" spans="2:37" ht="24" x14ac:dyDescent="0.2">
      <c r="B119" s="186" t="s">
        <v>88</v>
      </c>
      <c r="C119" s="215" t="s">
        <v>240</v>
      </c>
      <c r="H119" s="2">
        <v>100</v>
      </c>
      <c r="I119" s="1">
        <v>81105.599929999997</v>
      </c>
      <c r="J119" s="1">
        <v>495129.85989999998</v>
      </c>
      <c r="K119" s="1">
        <v>17931.618579999998</v>
      </c>
      <c r="L119" s="1">
        <v>0</v>
      </c>
      <c r="M119" s="1">
        <v>1575440</v>
      </c>
      <c r="N119" s="1">
        <f>I119/M119</f>
        <v>5.1481236943330115E-2</v>
      </c>
      <c r="O119" s="1">
        <f>J119/M119</f>
        <v>0.31428036605646675</v>
      </c>
      <c r="P119" s="1">
        <f>K119/M119</f>
        <v>1.1381974927639262E-2</v>
      </c>
      <c r="Q119" s="1">
        <v>0</v>
      </c>
      <c r="R119" s="50">
        <v>100</v>
      </c>
      <c r="S119" s="31">
        <v>0.17</v>
      </c>
      <c r="T119" s="31">
        <v>0.15</v>
      </c>
      <c r="U119" s="31">
        <v>0.17860000000000001</v>
      </c>
      <c r="V119" s="215" t="s">
        <v>240</v>
      </c>
      <c r="W119" s="1"/>
      <c r="X119" s="1"/>
      <c r="Y119" s="25"/>
      <c r="Z119" s="25"/>
      <c r="AA119" s="1"/>
      <c r="AB119" s="1"/>
      <c r="AC119" s="3"/>
      <c r="AD119" s="1"/>
      <c r="AE119" s="210"/>
      <c r="AF119" s="210"/>
      <c r="AG119" s="210"/>
      <c r="AH119" s="210"/>
      <c r="AJ119" s="3"/>
      <c r="AK119" s="3"/>
    </row>
    <row r="120" spans="2:37" x14ac:dyDescent="0.2">
      <c r="B120" s="50" t="s">
        <v>89</v>
      </c>
      <c r="C120" s="215" t="s">
        <v>240</v>
      </c>
      <c r="H120" s="2">
        <v>200</v>
      </c>
      <c r="I120" s="1">
        <v>297952.46055000002</v>
      </c>
      <c r="J120" s="1">
        <v>64717.719920000003</v>
      </c>
      <c r="K120" s="1">
        <v>0</v>
      </c>
      <c r="L120" s="1">
        <v>62197.967640000003</v>
      </c>
      <c r="M120" s="1">
        <v>1128220</v>
      </c>
      <c r="N120" s="1">
        <f>I120/M120</f>
        <v>0.26409074520040421</v>
      </c>
      <c r="O120" s="1">
        <f>J120/M120</f>
        <v>5.736267742107036E-2</v>
      </c>
      <c r="P120" s="1">
        <v>0</v>
      </c>
      <c r="Q120" s="1">
        <f>L120/M120</f>
        <v>5.512929006754002E-2</v>
      </c>
      <c r="R120" s="50">
        <v>200</v>
      </c>
      <c r="S120" s="31">
        <v>0.14000000000000001</v>
      </c>
      <c r="T120" s="26">
        <v>0.35</v>
      </c>
      <c r="U120" s="31">
        <v>4.9399999999999999E-2</v>
      </c>
      <c r="V120" s="215" t="s">
        <v>240</v>
      </c>
      <c r="W120" s="1"/>
      <c r="X120" s="1"/>
      <c r="Y120" s="25"/>
      <c r="Z120" s="25"/>
      <c r="AA120" s="1"/>
      <c r="AB120" s="1"/>
      <c r="AC120" s="3"/>
      <c r="AD120" s="1"/>
      <c r="AE120" s="210"/>
      <c r="AF120" s="210"/>
      <c r="AG120" s="210"/>
      <c r="AH120" s="210"/>
      <c r="AJ120" s="3"/>
      <c r="AK120" s="3"/>
    </row>
    <row r="121" spans="2:37" x14ac:dyDescent="0.2">
      <c r="B121" s="3" t="s">
        <v>90</v>
      </c>
      <c r="C121" s="215" t="s">
        <v>240</v>
      </c>
      <c r="H121" s="2">
        <v>300</v>
      </c>
      <c r="I121" s="1">
        <v>139519.24504000001</v>
      </c>
      <c r="J121" s="1">
        <v>9407.0826400000005</v>
      </c>
      <c r="K121" s="1">
        <v>0</v>
      </c>
      <c r="L121" s="1">
        <v>0</v>
      </c>
      <c r="M121" s="1">
        <v>326549.70396000001</v>
      </c>
      <c r="N121" s="1">
        <f>I121/M121</f>
        <v>0.42725270716242975</v>
      </c>
      <c r="O121" s="1">
        <f>J121/M121</f>
        <v>2.880750625684934E-2</v>
      </c>
      <c r="P121" s="1">
        <v>0</v>
      </c>
      <c r="Q121" s="1">
        <v>0</v>
      </c>
      <c r="R121" s="50">
        <v>300</v>
      </c>
      <c r="S121" s="31">
        <v>0.03</v>
      </c>
      <c r="T121" s="31">
        <v>0.27</v>
      </c>
      <c r="U121" s="31">
        <v>7.9699999999999993E-2</v>
      </c>
      <c r="V121" s="215" t="s">
        <v>240</v>
      </c>
      <c r="W121" s="1"/>
      <c r="X121" s="1"/>
      <c r="Y121" s="25"/>
      <c r="Z121" s="25"/>
      <c r="AA121" s="1"/>
      <c r="AB121" s="1"/>
      <c r="AC121" s="3"/>
      <c r="AD121" s="1"/>
      <c r="AE121" s="210"/>
      <c r="AF121" s="210"/>
      <c r="AG121" s="210"/>
      <c r="AH121" s="210"/>
      <c r="AJ121" s="3"/>
      <c r="AK121" s="3"/>
    </row>
    <row r="122" spans="2:37" ht="17" thickBot="1" x14ac:dyDescent="0.25">
      <c r="B122" s="180"/>
      <c r="C122" s="217" t="s">
        <v>240</v>
      </c>
      <c r="D122" s="181"/>
      <c r="E122" s="181"/>
      <c r="F122" s="181"/>
      <c r="G122" s="181"/>
      <c r="H122" s="182">
        <v>400</v>
      </c>
      <c r="I122" s="181">
        <v>61531.776059999997</v>
      </c>
      <c r="J122" s="181">
        <v>5237.1919099999996</v>
      </c>
      <c r="K122" s="181">
        <v>0</v>
      </c>
      <c r="L122" s="181">
        <v>0</v>
      </c>
      <c r="M122" s="181">
        <v>175019.10203000001</v>
      </c>
      <c r="N122" s="181">
        <f>I122/M122</f>
        <v>0.35157177328822564</v>
      </c>
      <c r="O122" s="181">
        <f>J122/M122</f>
        <v>2.9923544626016266E-2</v>
      </c>
      <c r="P122" s="181">
        <v>0</v>
      </c>
      <c r="Q122" s="181">
        <v>0</v>
      </c>
      <c r="R122" s="180">
        <v>400</v>
      </c>
      <c r="S122" s="183">
        <v>0.03</v>
      </c>
      <c r="T122" s="183">
        <v>0.21</v>
      </c>
      <c r="U122" s="189" t="s">
        <v>240</v>
      </c>
      <c r="V122" s="217" t="s">
        <v>240</v>
      </c>
      <c r="W122" s="181"/>
      <c r="X122" s="181"/>
      <c r="Y122" s="226"/>
      <c r="Z122" s="226"/>
      <c r="AA122" s="181"/>
      <c r="AB122" s="181"/>
      <c r="AC122" s="230"/>
      <c r="AD122" s="181"/>
      <c r="AE122" s="211"/>
      <c r="AF122" s="211"/>
      <c r="AG122" s="211"/>
      <c r="AH122" s="211"/>
      <c r="AI122" s="180"/>
      <c r="AJ122" s="230"/>
      <c r="AK122" s="230"/>
    </row>
    <row r="123" spans="2:37" x14ac:dyDescent="0.2">
      <c r="I123" s="3"/>
      <c r="J123" s="3"/>
      <c r="K123" s="3"/>
      <c r="L123" s="3"/>
      <c r="M123" s="3"/>
      <c r="N123" s="1"/>
      <c r="O123" s="1"/>
      <c r="P123" s="1"/>
      <c r="Q123" s="1"/>
      <c r="S123" s="3"/>
      <c r="T123" s="3"/>
      <c r="V123" s="3"/>
      <c r="W123" s="3"/>
      <c r="Y123" s="25"/>
      <c r="Z123" s="25"/>
      <c r="AA123" s="1"/>
      <c r="AB123" s="1"/>
      <c r="AC123" s="3"/>
      <c r="AD123" s="1"/>
      <c r="AE123" s="210"/>
      <c r="AF123" s="210"/>
      <c r="AG123" s="210"/>
      <c r="AH123" s="210"/>
      <c r="AJ123" s="3"/>
      <c r="AK123" s="3"/>
    </row>
    <row r="124" spans="2:37" x14ac:dyDescent="0.2">
      <c r="B124" s="6" t="s">
        <v>30</v>
      </c>
      <c r="C124" s="1">
        <v>0.1057318421414308</v>
      </c>
      <c r="D124" s="1">
        <f>N124*S124</f>
        <v>6.1741924060035982E-3</v>
      </c>
      <c r="E124" s="1">
        <f>C124-D124</f>
        <v>9.9557649735427203E-2</v>
      </c>
      <c r="F124" s="1">
        <v>0</v>
      </c>
      <c r="G124" s="1">
        <v>0</v>
      </c>
      <c r="H124" s="2">
        <v>25</v>
      </c>
      <c r="I124" s="1">
        <v>1786.8175699999999</v>
      </c>
      <c r="J124" s="1">
        <v>4292.3705799999998</v>
      </c>
      <c r="K124" s="1">
        <v>0</v>
      </c>
      <c r="L124" s="1">
        <v>0</v>
      </c>
      <c r="M124" s="1">
        <v>37622.132389999999</v>
      </c>
      <c r="N124" s="1">
        <f t="shared" ref="N124:N127" si="57">I124/M124</f>
        <v>4.7493787738489217E-2</v>
      </c>
      <c r="O124" s="1">
        <f t="shared" ref="O124:O125" si="58">J124/M124</f>
        <v>0.11409163455979215</v>
      </c>
      <c r="P124" s="1">
        <v>0</v>
      </c>
      <c r="Q124" s="1">
        <v>0</v>
      </c>
      <c r="R124" s="31">
        <v>25</v>
      </c>
      <c r="S124" s="31">
        <v>0.13</v>
      </c>
      <c r="T124" s="31">
        <v>0.16</v>
      </c>
      <c r="U124" s="31">
        <v>9.74E-2</v>
      </c>
      <c r="V124" s="215" t="s">
        <v>240</v>
      </c>
      <c r="W124" s="26">
        <v>1.0925207100022984</v>
      </c>
      <c r="X124" s="1">
        <v>1.0579000000000001</v>
      </c>
      <c r="Y124" s="25">
        <f>(D124/X124)*W124</f>
        <v>6.3762482948273467E-3</v>
      </c>
      <c r="Z124" s="25">
        <f>(E124/X124)*W124</f>
        <v>0.10281576157964746</v>
      </c>
      <c r="AA124" s="1">
        <f>(F124/X124)*W124</f>
        <v>0</v>
      </c>
      <c r="AB124" s="1">
        <f>(G124/X124)*W124</f>
        <v>0</v>
      </c>
      <c r="AC124" s="31">
        <v>25</v>
      </c>
      <c r="AD124" s="17">
        <v>0.10919200987447483</v>
      </c>
      <c r="AE124" s="210">
        <f t="shared" si="55"/>
        <v>5.839482487919553</v>
      </c>
      <c r="AF124" s="210">
        <f t="shared" ref="AF124:AF133" si="59">Z124*100/AD124</f>
        <v>94.160517512080432</v>
      </c>
      <c r="AG124" s="210">
        <f t="shared" si="56"/>
        <v>0</v>
      </c>
      <c r="AH124" s="210">
        <f t="shared" si="39"/>
        <v>0</v>
      </c>
      <c r="AI124" s="1">
        <f>SUM(AE124:AH124)</f>
        <v>99.999999999999986</v>
      </c>
      <c r="AJ124" s="23">
        <v>25</v>
      </c>
      <c r="AK124" s="23">
        <v>7.12</v>
      </c>
    </row>
    <row r="125" spans="2:37" ht="24" x14ac:dyDescent="0.2">
      <c r="B125" s="186" t="s">
        <v>102</v>
      </c>
      <c r="C125" s="1">
        <v>0.10625155627238404</v>
      </c>
      <c r="D125" s="1">
        <f t="shared" ref="D125:D127" si="60">N125*S125</f>
        <v>1.5619483869603995E-2</v>
      </c>
      <c r="E125" s="1">
        <f>C125-D125</f>
        <v>9.0632072402780053E-2</v>
      </c>
      <c r="F125" s="1">
        <v>0</v>
      </c>
      <c r="G125" s="1">
        <v>0</v>
      </c>
      <c r="H125" s="2">
        <v>100</v>
      </c>
      <c r="I125" s="1">
        <v>2502.69643</v>
      </c>
      <c r="J125" s="1">
        <v>18791.989890000001</v>
      </c>
      <c r="K125" s="1">
        <v>0</v>
      </c>
      <c r="L125" s="1">
        <v>0</v>
      </c>
      <c r="M125" s="1">
        <v>27238.953389999999</v>
      </c>
      <c r="N125" s="1">
        <f t="shared" si="57"/>
        <v>9.1879316880023487E-2</v>
      </c>
      <c r="O125" s="1">
        <f t="shared" si="58"/>
        <v>0.68989397723698664</v>
      </c>
      <c r="P125" s="1">
        <v>0</v>
      </c>
      <c r="Q125" s="1">
        <v>0</v>
      </c>
      <c r="R125" s="31">
        <v>100</v>
      </c>
      <c r="S125" s="31">
        <v>0.17</v>
      </c>
      <c r="T125" s="31">
        <v>0.15</v>
      </c>
      <c r="U125" s="31">
        <v>0.17860000000000001</v>
      </c>
      <c r="V125" s="215" t="s">
        <v>240</v>
      </c>
      <c r="W125" s="26">
        <v>1.0925207100022984</v>
      </c>
      <c r="X125" s="1">
        <v>1.0630999999999999</v>
      </c>
      <c r="Y125" s="25">
        <f>(D125/X125)*W125</f>
        <v>1.6051744527409654E-2</v>
      </c>
      <c r="Z125" s="25">
        <f>(E125/X125)*W125</f>
        <v>9.3140265347065182E-2</v>
      </c>
      <c r="AA125" s="1">
        <f>(F125/X125)*W125</f>
        <v>0</v>
      </c>
      <c r="AB125" s="1">
        <f>(G125/X125)*W125</f>
        <v>0</v>
      </c>
      <c r="AC125" s="31">
        <v>100</v>
      </c>
      <c r="AD125" s="17">
        <v>0.10919200987447483</v>
      </c>
      <c r="AE125" s="210">
        <f t="shared" si="55"/>
        <v>14.700475378979149</v>
      </c>
      <c r="AF125" s="210">
        <f t="shared" si="59"/>
        <v>85.299524621020851</v>
      </c>
      <c r="AG125" s="210">
        <f t="shared" si="56"/>
        <v>0</v>
      </c>
      <c r="AH125" s="210">
        <f t="shared" si="39"/>
        <v>0</v>
      </c>
      <c r="AI125" s="1">
        <f>SUM(AE125:AH125)</f>
        <v>100</v>
      </c>
      <c r="AJ125" s="23">
        <v>100</v>
      </c>
      <c r="AK125" s="23"/>
    </row>
    <row r="126" spans="2:37" x14ac:dyDescent="0.2">
      <c r="B126" s="50" t="s">
        <v>103</v>
      </c>
      <c r="C126" s="1">
        <v>9.3148763470851229E-2</v>
      </c>
      <c r="D126" s="1">
        <f>N126*S126</f>
        <v>2.1291237235056774E-3</v>
      </c>
      <c r="E126" s="1">
        <f>O126*T126</f>
        <v>2.0640759025389324E-2</v>
      </c>
      <c r="F126" s="1">
        <f>P126*U126</f>
        <v>1.660809732780413E-2</v>
      </c>
      <c r="G126" s="1">
        <f>C126-(F126+E126+D126)</f>
        <v>5.3770783394152095E-2</v>
      </c>
      <c r="H126" s="2">
        <v>200</v>
      </c>
      <c r="I126" s="1">
        <v>329.36527999999998</v>
      </c>
      <c r="J126" s="1">
        <v>1277.2107699999999</v>
      </c>
      <c r="K126" s="1">
        <v>7281.1149100000002</v>
      </c>
      <c r="L126" s="1">
        <v>2327.1133599999998</v>
      </c>
      <c r="M126" s="1">
        <v>21657.33193</v>
      </c>
      <c r="N126" s="1">
        <f t="shared" si="57"/>
        <v>1.5208026596469124E-2</v>
      </c>
      <c r="O126" s="1">
        <f>J126/M126</f>
        <v>5.8973597215398077E-2</v>
      </c>
      <c r="P126" s="1">
        <f>K126/M126</f>
        <v>0.33619630218226981</v>
      </c>
      <c r="Q126" s="1">
        <f>L126/M126</f>
        <v>0.10745152577065387</v>
      </c>
      <c r="R126" s="31">
        <v>200</v>
      </c>
      <c r="S126" s="31">
        <v>0.14000000000000001</v>
      </c>
      <c r="T126" s="26">
        <v>0.35</v>
      </c>
      <c r="U126" s="31">
        <v>4.9399999999999999E-2</v>
      </c>
      <c r="V126" s="1">
        <f>G126/Q126</f>
        <v>0.50041898436064325</v>
      </c>
      <c r="W126" s="26">
        <v>1.0925207100022984</v>
      </c>
      <c r="X126" s="1">
        <v>0.93200000000000005</v>
      </c>
      <c r="Y126" s="25">
        <f>(D126/X126)*W126</f>
        <v>2.49582807090897E-3</v>
      </c>
      <c r="Z126" s="25">
        <f>(E126/X126)*W126</f>
        <v>2.4195768997215338E-2</v>
      </c>
      <c r="AA126" s="1">
        <f>(F126/X126)*W126</f>
        <v>1.946855180725305E-2</v>
      </c>
      <c r="AB126" s="1">
        <f>(G126/X126)*W126</f>
        <v>6.303186099909748E-2</v>
      </c>
      <c r="AC126" s="31">
        <v>200</v>
      </c>
      <c r="AD126" s="17">
        <v>0.10919200987447483</v>
      </c>
      <c r="AE126" s="210">
        <f t="shared" si="55"/>
        <v>2.2857240871178477</v>
      </c>
      <c r="AF126" s="210">
        <f t="shared" si="59"/>
        <v>22.158918976791764</v>
      </c>
      <c r="AG126" s="210">
        <f t="shared" si="56"/>
        <v>17.829648734952077</v>
      </c>
      <c r="AH126" s="210">
        <f t="shared" si="39"/>
        <v>57.725708201138318</v>
      </c>
      <c r="AI126" s="1">
        <f t="shared" ref="AI126:AI127" si="61">SUM(AE126:AH126)</f>
        <v>100</v>
      </c>
      <c r="AJ126" s="23">
        <v>200</v>
      </c>
      <c r="AK126" s="23"/>
    </row>
    <row r="127" spans="2:37" x14ac:dyDescent="0.2">
      <c r="B127" s="3" t="s">
        <v>104</v>
      </c>
      <c r="C127" s="1">
        <v>8.0735591343083279E-2</v>
      </c>
      <c r="D127" s="1">
        <f t="shared" si="60"/>
        <v>0</v>
      </c>
      <c r="E127" s="1">
        <v>0</v>
      </c>
      <c r="F127" s="1">
        <f>P127*U127</f>
        <v>5.9795812409277295E-4</v>
      </c>
      <c r="G127" s="1">
        <f>C127-(F127+E127+D127)</f>
        <v>8.0137633218990506E-2</v>
      </c>
      <c r="H127" s="2">
        <v>300</v>
      </c>
      <c r="I127" s="1">
        <v>0</v>
      </c>
      <c r="J127" s="50">
        <v>0</v>
      </c>
      <c r="K127" s="1">
        <v>143.30672999999999</v>
      </c>
      <c r="L127" s="1">
        <v>807.60721999999998</v>
      </c>
      <c r="M127" s="1">
        <v>19100.91346</v>
      </c>
      <c r="N127" s="1">
        <f t="shared" si="57"/>
        <v>0</v>
      </c>
      <c r="O127" s="1">
        <f>J127/M127</f>
        <v>0</v>
      </c>
      <c r="P127" s="1">
        <f>K127/M127</f>
        <v>7.5026113436985325E-3</v>
      </c>
      <c r="Q127" s="1">
        <f>L127/M127</f>
        <v>4.2281078425450341E-2</v>
      </c>
      <c r="R127" s="31">
        <v>300</v>
      </c>
      <c r="S127" s="31">
        <v>0.03</v>
      </c>
      <c r="T127" s="31">
        <v>0.27</v>
      </c>
      <c r="U127" s="31">
        <v>7.9699999999999993E-2</v>
      </c>
      <c r="V127" s="1">
        <f t="shared" ref="V127" si="62">G127/Q127</f>
        <v>1.8953545227160782</v>
      </c>
      <c r="W127" s="26">
        <v>1.0925207100022984</v>
      </c>
      <c r="X127" s="1">
        <v>0.80779999999999996</v>
      </c>
      <c r="Y127" s="25">
        <f>(D127/X127)*W127</f>
        <v>0</v>
      </c>
      <c r="Z127" s="1">
        <v>0</v>
      </c>
      <c r="AA127" s="1">
        <f>(F127/X127)*W127</f>
        <v>8.0871705160371233E-4</v>
      </c>
      <c r="AB127" s="1">
        <f>(G127/X127)*W127</f>
        <v>0.10838329282287111</v>
      </c>
      <c r="AC127" s="31">
        <v>300</v>
      </c>
      <c r="AD127" s="17">
        <v>0.10919200987447483</v>
      </c>
      <c r="AE127" s="210">
        <f t="shared" si="55"/>
        <v>0</v>
      </c>
      <c r="AF127" s="210">
        <f t="shared" si="59"/>
        <v>0</v>
      </c>
      <c r="AG127" s="210">
        <f t="shared" si="56"/>
        <v>0.74063757277972897</v>
      </c>
      <c r="AH127" s="210">
        <f t="shared" si="39"/>
        <v>99.259362427220267</v>
      </c>
      <c r="AI127" s="1">
        <f t="shared" si="61"/>
        <v>100</v>
      </c>
      <c r="AJ127" s="23">
        <v>300</v>
      </c>
      <c r="AK127" s="23"/>
    </row>
    <row r="128" spans="2:37" ht="17" thickBot="1" x14ac:dyDescent="0.25">
      <c r="B128" s="180"/>
      <c r="C128" s="181">
        <v>9.0860022394153278E-2</v>
      </c>
      <c r="D128" s="181">
        <f>N128*S128</f>
        <v>0</v>
      </c>
      <c r="E128" s="181">
        <v>0</v>
      </c>
      <c r="F128" s="189" t="s">
        <v>240</v>
      </c>
      <c r="G128" s="189" t="s">
        <v>240</v>
      </c>
      <c r="H128" s="182">
        <v>400</v>
      </c>
      <c r="I128" s="181">
        <v>0</v>
      </c>
      <c r="J128" s="181">
        <v>0</v>
      </c>
      <c r="K128" s="181">
        <v>173.59811999999999</v>
      </c>
      <c r="L128" s="181">
        <v>2358.2417999999998</v>
      </c>
      <c r="M128" s="181">
        <v>16769.2366</v>
      </c>
      <c r="N128" s="181">
        <v>0</v>
      </c>
      <c r="O128" s="181">
        <f>J128/M128</f>
        <v>0</v>
      </c>
      <c r="P128" s="181">
        <f>K128/M128</f>
        <v>1.0352177868371181E-2</v>
      </c>
      <c r="Q128" s="181">
        <f t="shared" ref="Q128" si="63">L128/M128</f>
        <v>0.14062904926751404</v>
      </c>
      <c r="R128" s="183">
        <v>400</v>
      </c>
      <c r="S128" s="183">
        <v>0.03</v>
      </c>
      <c r="T128" s="183">
        <v>0.21</v>
      </c>
      <c r="U128" s="189" t="s">
        <v>240</v>
      </c>
      <c r="V128" s="217" t="s">
        <v>240</v>
      </c>
      <c r="W128" s="191">
        <v>1.0925207100022984</v>
      </c>
      <c r="X128" s="181">
        <v>0.90910000000000002</v>
      </c>
      <c r="Y128" s="226">
        <f>(D128/X128)*W128</f>
        <v>0</v>
      </c>
      <c r="Z128" s="181">
        <v>0</v>
      </c>
      <c r="AA128" s="189" t="s">
        <v>240</v>
      </c>
      <c r="AB128" s="189" t="s">
        <v>240</v>
      </c>
      <c r="AC128" s="183">
        <v>400</v>
      </c>
      <c r="AD128" s="181">
        <v>0.10919200987447483</v>
      </c>
      <c r="AE128" s="211">
        <f t="shared" si="55"/>
        <v>0</v>
      </c>
      <c r="AF128" s="211">
        <f t="shared" si="59"/>
        <v>0</v>
      </c>
      <c r="AG128" s="231" t="s">
        <v>240</v>
      </c>
      <c r="AH128" s="231" t="s">
        <v>240</v>
      </c>
      <c r="AI128" s="189" t="s">
        <v>240</v>
      </c>
      <c r="AJ128" s="222">
        <v>400</v>
      </c>
      <c r="AK128" s="222"/>
    </row>
    <row r="129" spans="2:62" x14ac:dyDescent="0.2">
      <c r="I129" s="3"/>
      <c r="J129" s="3"/>
      <c r="K129" s="3"/>
      <c r="L129" s="3"/>
      <c r="M129" s="3"/>
      <c r="N129" s="3"/>
      <c r="O129" s="3"/>
      <c r="P129" s="3"/>
      <c r="Q129" s="1"/>
      <c r="S129" s="3"/>
      <c r="T129" s="3"/>
      <c r="V129" s="3"/>
      <c r="W129" s="3"/>
      <c r="Y129" s="3"/>
      <c r="Z129" s="3"/>
      <c r="AA129" s="3"/>
      <c r="AB129" s="3"/>
      <c r="AC129" s="3"/>
      <c r="AD129" s="1"/>
      <c r="AE129" s="210"/>
      <c r="AF129" s="210"/>
      <c r="AG129" s="210"/>
      <c r="AH129" s="210"/>
      <c r="AJ129" s="3"/>
      <c r="AK129" s="3"/>
    </row>
    <row r="130" spans="2:62" s="49" customFormat="1" x14ac:dyDescent="0.2">
      <c r="B130" s="6" t="s">
        <v>30</v>
      </c>
      <c r="C130" s="12">
        <v>1.0014491523368337E-2</v>
      </c>
      <c r="D130" s="12">
        <f>C130</f>
        <v>1.0014491523368337E-2</v>
      </c>
      <c r="E130" s="12">
        <v>0</v>
      </c>
      <c r="F130" s="12">
        <v>0</v>
      </c>
      <c r="G130" s="12">
        <v>0</v>
      </c>
      <c r="H130" s="13">
        <v>25</v>
      </c>
      <c r="I130" s="12">
        <v>25040.84591</v>
      </c>
      <c r="J130" s="12">
        <v>0</v>
      </c>
      <c r="K130" s="12">
        <v>0</v>
      </c>
      <c r="L130" s="12">
        <v>0</v>
      </c>
      <c r="M130" s="12">
        <v>570417.97901999997</v>
      </c>
      <c r="N130" s="12">
        <f t="shared" ref="N130:N133" si="64">I130/M130</f>
        <v>4.3899117543632016E-2</v>
      </c>
      <c r="O130" s="26">
        <v>0</v>
      </c>
      <c r="P130" s="26">
        <v>0</v>
      </c>
      <c r="Q130" s="26">
        <v>0</v>
      </c>
      <c r="R130" s="13">
        <v>25</v>
      </c>
      <c r="S130" s="31">
        <v>0.13</v>
      </c>
      <c r="T130" s="31">
        <v>0.16</v>
      </c>
      <c r="U130" s="31">
        <v>9.74E-2</v>
      </c>
      <c r="V130" s="215" t="s">
        <v>240</v>
      </c>
      <c r="W130" s="12">
        <v>1.0073366351106769</v>
      </c>
      <c r="X130" s="12">
        <v>1.002</v>
      </c>
      <c r="Y130" s="12">
        <f>(C130/X130)*W130</f>
        <v>1.0067828536421415E-2</v>
      </c>
      <c r="Z130" s="26">
        <v>0</v>
      </c>
      <c r="AA130" s="26">
        <v>0</v>
      </c>
      <c r="AB130" s="26">
        <v>0</v>
      </c>
      <c r="AC130" s="13">
        <v>25</v>
      </c>
      <c r="AD130" s="17">
        <v>1.0067828536421415E-2</v>
      </c>
      <c r="AE130" s="214">
        <f>Y130*100/AD130</f>
        <v>100</v>
      </c>
      <c r="AF130" s="210">
        <f t="shared" si="59"/>
        <v>0</v>
      </c>
      <c r="AG130" s="210">
        <f t="shared" ref="AG130:AG133" si="65">AA130*100/AD130</f>
        <v>0</v>
      </c>
      <c r="AH130" s="210">
        <f t="shared" ref="AH130:AH133" si="66">AB130*100/AD130</f>
        <v>0</v>
      </c>
      <c r="AI130" s="15">
        <f>SUM(AE130:AH130)</f>
        <v>100</v>
      </c>
      <c r="AJ130" s="23">
        <v>25</v>
      </c>
      <c r="AK130" s="33">
        <v>13</v>
      </c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Y130" s="2"/>
      <c r="AZ130" s="1"/>
      <c r="BA130" s="1"/>
      <c r="BB130" s="1"/>
      <c r="BC130" s="1"/>
      <c r="BF130" s="50"/>
      <c r="BG130" s="1"/>
      <c r="BH130" s="1"/>
      <c r="BI130" s="1"/>
      <c r="BJ130" s="1"/>
    </row>
    <row r="131" spans="2:62" s="49" customFormat="1" ht="24" x14ac:dyDescent="0.2">
      <c r="B131" s="186" t="s">
        <v>96</v>
      </c>
      <c r="C131" s="12">
        <v>9.7046619453000551E-3</v>
      </c>
      <c r="D131" s="12">
        <f t="shared" ref="D131:D132" si="67">C131</f>
        <v>9.7046619453000551E-3</v>
      </c>
      <c r="E131" s="12">
        <v>0</v>
      </c>
      <c r="F131" s="12">
        <v>0</v>
      </c>
      <c r="G131" s="12">
        <v>0</v>
      </c>
      <c r="H131" s="2">
        <v>100</v>
      </c>
      <c r="I131" s="1">
        <v>13076.05329</v>
      </c>
      <c r="J131" s="12">
        <v>0</v>
      </c>
      <c r="K131" s="12">
        <v>0</v>
      </c>
      <c r="L131" s="12">
        <v>0</v>
      </c>
      <c r="M131" s="1">
        <v>265573.04772999999</v>
      </c>
      <c r="N131" s="1">
        <f t="shared" si="64"/>
        <v>4.9237124782685118E-2</v>
      </c>
      <c r="O131" s="26">
        <v>0</v>
      </c>
      <c r="P131" s="26">
        <v>0</v>
      </c>
      <c r="Q131" s="26">
        <v>0</v>
      </c>
      <c r="R131" s="2">
        <v>100</v>
      </c>
      <c r="S131" s="31">
        <v>0.17</v>
      </c>
      <c r="T131" s="31">
        <v>0.15</v>
      </c>
      <c r="U131" s="31">
        <v>0.17860000000000001</v>
      </c>
      <c r="V131" s="215" t="s">
        <v>240</v>
      </c>
      <c r="W131" s="12">
        <v>1.0073366351106769</v>
      </c>
      <c r="X131" s="12">
        <v>0.97099999999999997</v>
      </c>
      <c r="Y131" s="12">
        <f>(C131/X131)*W131</f>
        <v>1.0067828536421415E-2</v>
      </c>
      <c r="Z131" s="26">
        <v>0</v>
      </c>
      <c r="AA131" s="26">
        <v>0</v>
      </c>
      <c r="AB131" s="26">
        <v>0</v>
      </c>
      <c r="AC131" s="2">
        <v>100</v>
      </c>
      <c r="AD131" s="17">
        <v>1.0067828536421415E-2</v>
      </c>
      <c r="AE131" s="214">
        <f t="shared" ref="AE131:AE133" si="68">Y131*100/AD131</f>
        <v>100</v>
      </c>
      <c r="AF131" s="210">
        <f t="shared" si="59"/>
        <v>0</v>
      </c>
      <c r="AG131" s="210">
        <f t="shared" si="65"/>
        <v>0</v>
      </c>
      <c r="AH131" s="210">
        <f t="shared" si="66"/>
        <v>0</v>
      </c>
      <c r="AI131" s="15">
        <f>SUM(AE131:AH131)</f>
        <v>100</v>
      </c>
      <c r="AJ131" s="23">
        <v>100</v>
      </c>
      <c r="AK131" s="33">
        <v>11.2</v>
      </c>
      <c r="AL131" s="1"/>
      <c r="AM131" s="1"/>
      <c r="AN131" s="1"/>
      <c r="AO131" s="1"/>
      <c r="AP131" s="12"/>
      <c r="AQ131" s="12"/>
      <c r="AR131" s="50"/>
      <c r="AS131" s="1"/>
      <c r="AT131" s="1"/>
      <c r="AU131" s="1"/>
      <c r="AV131" s="1"/>
      <c r="AY131" s="2"/>
      <c r="AZ131" s="1"/>
      <c r="BA131" s="1"/>
      <c r="BB131" s="1"/>
      <c r="BC131" s="1"/>
    </row>
    <row r="132" spans="2:62" s="49" customFormat="1" x14ac:dyDescent="0.2">
      <c r="B132" s="50" t="s">
        <v>57</v>
      </c>
      <c r="C132" s="12">
        <v>8.6952171909485572E-3</v>
      </c>
      <c r="D132" s="12">
        <f t="shared" si="67"/>
        <v>8.6952171909485572E-3</v>
      </c>
      <c r="E132" s="12">
        <v>0</v>
      </c>
      <c r="F132" s="12">
        <v>0</v>
      </c>
      <c r="G132" s="12">
        <v>0</v>
      </c>
      <c r="H132" s="2">
        <v>200</v>
      </c>
      <c r="I132" s="1">
        <v>11118.778979999999</v>
      </c>
      <c r="J132" s="12">
        <v>0</v>
      </c>
      <c r="K132" s="12">
        <v>0</v>
      </c>
      <c r="L132" s="12">
        <v>0</v>
      </c>
      <c r="M132" s="1">
        <v>225417.64498000001</v>
      </c>
      <c r="N132" s="1">
        <f t="shared" si="64"/>
        <v>4.9325237964341712E-2</v>
      </c>
      <c r="O132" s="26">
        <v>0</v>
      </c>
      <c r="P132" s="26">
        <v>0</v>
      </c>
      <c r="Q132" s="26">
        <v>0</v>
      </c>
      <c r="R132" s="2">
        <v>200</v>
      </c>
      <c r="S132" s="31">
        <v>0.14000000000000001</v>
      </c>
      <c r="T132" s="26">
        <v>0.35</v>
      </c>
      <c r="U132" s="31">
        <v>4.9399999999999999E-2</v>
      </c>
      <c r="V132" s="215" t="s">
        <v>240</v>
      </c>
      <c r="W132" s="12">
        <v>1.0073366351106769</v>
      </c>
      <c r="X132" s="12">
        <v>0.87</v>
      </c>
      <c r="Y132" s="12">
        <f>(C132/X132)*W132</f>
        <v>1.0067828536421417E-2</v>
      </c>
      <c r="Z132" s="26">
        <v>0</v>
      </c>
      <c r="AA132" s="26">
        <v>0</v>
      </c>
      <c r="AB132" s="26">
        <v>0</v>
      </c>
      <c r="AC132" s="2">
        <v>200</v>
      </c>
      <c r="AD132" s="17">
        <v>1.0067828536421415E-2</v>
      </c>
      <c r="AE132" s="214">
        <f t="shared" si="68"/>
        <v>100.00000000000001</v>
      </c>
      <c r="AF132" s="210">
        <f t="shared" si="59"/>
        <v>0</v>
      </c>
      <c r="AG132" s="210">
        <f t="shared" si="65"/>
        <v>0</v>
      </c>
      <c r="AH132" s="210">
        <f t="shared" si="66"/>
        <v>0</v>
      </c>
      <c r="AI132" s="15">
        <f>SUM(AE132:AH132)</f>
        <v>100.00000000000001</v>
      </c>
      <c r="AJ132" s="23">
        <v>200</v>
      </c>
      <c r="AK132" s="33">
        <v>10.199999999999999</v>
      </c>
      <c r="AL132" s="1"/>
      <c r="AM132" s="1"/>
      <c r="AN132" s="1"/>
      <c r="AO132" s="1"/>
      <c r="AP132" s="12"/>
      <c r="AS132" s="1"/>
      <c r="AT132" s="1"/>
      <c r="AU132" s="1"/>
      <c r="AV132" s="1"/>
      <c r="AY132" s="13"/>
    </row>
    <row r="133" spans="2:62" s="49" customFormat="1" x14ac:dyDescent="0.2">
      <c r="B133" s="3" t="s">
        <v>97</v>
      </c>
      <c r="C133" s="12">
        <v>7.3659483560104431E-3</v>
      </c>
      <c r="D133" s="12">
        <f>C133</f>
        <v>7.3659483560104431E-3</v>
      </c>
      <c r="E133" s="12">
        <v>0</v>
      </c>
      <c r="F133" s="12">
        <v>0</v>
      </c>
      <c r="G133" s="12">
        <v>0</v>
      </c>
      <c r="H133" s="2">
        <v>300</v>
      </c>
      <c r="I133" s="1">
        <v>16567.385559999999</v>
      </c>
      <c r="J133" s="12">
        <v>0</v>
      </c>
      <c r="K133" s="12">
        <v>0</v>
      </c>
      <c r="L133" s="12">
        <v>0</v>
      </c>
      <c r="M133" s="1">
        <v>178812.93324000001</v>
      </c>
      <c r="N133" s="1">
        <f t="shared" si="64"/>
        <v>9.2652054075772608E-2</v>
      </c>
      <c r="O133" s="26">
        <v>0</v>
      </c>
      <c r="P133" s="26">
        <v>0</v>
      </c>
      <c r="Q133" s="26">
        <v>0</v>
      </c>
      <c r="R133" s="2">
        <v>300</v>
      </c>
      <c r="S133" s="31">
        <v>0.03</v>
      </c>
      <c r="T133" s="31">
        <v>0.27</v>
      </c>
      <c r="U133" s="31">
        <v>7.9699999999999993E-2</v>
      </c>
      <c r="V133" s="215" t="s">
        <v>240</v>
      </c>
      <c r="W133" s="12">
        <v>1.0073366351106769</v>
      </c>
      <c r="X133" s="12">
        <v>0.73699999999999999</v>
      </c>
      <c r="Y133" s="12">
        <f>(C133/X133)*W133</f>
        <v>1.0067828536421415E-2</v>
      </c>
      <c r="Z133" s="26">
        <v>0</v>
      </c>
      <c r="AA133" s="26">
        <v>0</v>
      </c>
      <c r="AB133" s="26">
        <v>0</v>
      </c>
      <c r="AC133" s="2">
        <v>300</v>
      </c>
      <c r="AD133" s="17">
        <v>1.0067828536421415E-2</v>
      </c>
      <c r="AE133" s="214">
        <f t="shared" si="68"/>
        <v>100</v>
      </c>
      <c r="AF133" s="210">
        <f t="shared" si="59"/>
        <v>0</v>
      </c>
      <c r="AG133" s="210">
        <f t="shared" si="65"/>
        <v>0</v>
      </c>
      <c r="AH133" s="210">
        <f t="shared" si="66"/>
        <v>0</v>
      </c>
      <c r="AI133" s="15">
        <f>SUM(AE133:AH133)</f>
        <v>100</v>
      </c>
      <c r="AJ133" s="23">
        <v>300</v>
      </c>
      <c r="AK133" s="34">
        <v>9.9</v>
      </c>
      <c r="AL133" s="304"/>
      <c r="AM133" s="304"/>
      <c r="AY133" s="13"/>
    </row>
    <row r="134" spans="2:62" s="49" customFormat="1" ht="17" thickBot="1" x14ac:dyDescent="0.25">
      <c r="B134" s="234"/>
      <c r="C134" s="187">
        <v>3.3981308562327697E-3</v>
      </c>
      <c r="D134" s="189" t="s">
        <v>240</v>
      </c>
      <c r="E134" s="189" t="s">
        <v>240</v>
      </c>
      <c r="F134" s="189" t="s">
        <v>240</v>
      </c>
      <c r="G134" s="189" t="s">
        <v>240</v>
      </c>
      <c r="H134" s="182">
        <v>400</v>
      </c>
      <c r="I134" s="189" t="s">
        <v>240</v>
      </c>
      <c r="J134" s="189" t="s">
        <v>240</v>
      </c>
      <c r="K134" s="189" t="s">
        <v>240</v>
      </c>
      <c r="L134" s="189" t="s">
        <v>240</v>
      </c>
      <c r="M134" s="187"/>
      <c r="N134" s="217" t="s">
        <v>240</v>
      </c>
      <c r="O134" s="217" t="s">
        <v>240</v>
      </c>
      <c r="P134" s="217" t="s">
        <v>240</v>
      </c>
      <c r="Q134" s="217" t="s">
        <v>240</v>
      </c>
      <c r="R134" s="182">
        <v>400</v>
      </c>
      <c r="S134" s="183">
        <v>0.03</v>
      </c>
      <c r="T134" s="183">
        <v>0.21</v>
      </c>
      <c r="U134" s="189" t="s">
        <v>240</v>
      </c>
      <c r="V134" s="217" t="s">
        <v>240</v>
      </c>
      <c r="W134" s="187">
        <v>1.0073366351106769</v>
      </c>
      <c r="X134" s="187">
        <v>0.34</v>
      </c>
      <c r="Y134" s="217" t="s">
        <v>240</v>
      </c>
      <c r="Z134" s="217" t="s">
        <v>240</v>
      </c>
      <c r="AA134" s="217" t="s">
        <v>240</v>
      </c>
      <c r="AB134" s="217" t="s">
        <v>240</v>
      </c>
      <c r="AC134" s="182">
        <v>400</v>
      </c>
      <c r="AD134" s="181">
        <v>1.0067828536421415E-2</v>
      </c>
      <c r="AE134" s="220" t="s">
        <v>240</v>
      </c>
      <c r="AF134" s="220" t="s">
        <v>240</v>
      </c>
      <c r="AG134" s="220" t="s">
        <v>240</v>
      </c>
      <c r="AH134" s="220" t="s">
        <v>240</v>
      </c>
      <c r="AI134" s="189" t="s">
        <v>240</v>
      </c>
      <c r="AJ134" s="222">
        <v>400</v>
      </c>
      <c r="AK134" s="222"/>
      <c r="AL134" s="12"/>
      <c r="AQ134" s="12"/>
      <c r="AY134" s="13"/>
    </row>
    <row r="135" spans="2:62" x14ac:dyDescent="0.2">
      <c r="I135" s="3"/>
      <c r="J135" s="3"/>
      <c r="K135" s="3"/>
      <c r="L135" s="3"/>
      <c r="M135" s="3"/>
      <c r="N135" s="3"/>
      <c r="O135" s="3"/>
      <c r="P135" s="3"/>
      <c r="Q135" s="3"/>
      <c r="S135" s="3"/>
      <c r="T135" s="3"/>
      <c r="V135" s="3"/>
      <c r="W135" s="3"/>
      <c r="Y135" s="3"/>
      <c r="Z135" s="3"/>
      <c r="AA135" s="3"/>
      <c r="AB135" s="3"/>
      <c r="AD135" s="3"/>
      <c r="AE135" s="3"/>
      <c r="AF135" s="3"/>
      <c r="AG135" s="3"/>
    </row>
    <row r="136" spans="2:62" x14ac:dyDescent="0.2">
      <c r="I136" s="3"/>
      <c r="J136" s="3"/>
      <c r="K136" s="3"/>
      <c r="L136" s="3"/>
      <c r="M136" s="3"/>
      <c r="N136" s="3"/>
      <c r="O136" s="3"/>
      <c r="P136" s="3"/>
      <c r="Q136" s="3"/>
      <c r="S136" s="3"/>
      <c r="T136" s="3"/>
      <c r="V136" s="3"/>
      <c r="W136" s="3"/>
      <c r="Y136" s="3"/>
      <c r="Z136" s="3"/>
      <c r="AA136" s="3"/>
      <c r="AB136" s="3"/>
      <c r="AD136" s="3"/>
      <c r="AE136" s="3"/>
      <c r="AF136" s="3"/>
      <c r="AG136" s="3"/>
      <c r="AJ136" s="305" t="s">
        <v>108</v>
      </c>
      <c r="AK136" s="305"/>
    </row>
    <row r="137" spans="2:62" x14ac:dyDescent="0.2">
      <c r="I137" s="3"/>
      <c r="J137" s="3"/>
      <c r="K137" s="3"/>
      <c r="L137" s="3"/>
      <c r="M137" s="3"/>
      <c r="N137" s="3"/>
      <c r="O137" s="3"/>
      <c r="P137" s="3"/>
      <c r="Q137" s="3"/>
      <c r="S137" s="44"/>
      <c r="T137" s="44"/>
      <c r="V137" s="3"/>
      <c r="W137" s="3"/>
      <c r="Y137" s="3"/>
      <c r="Z137" s="3"/>
      <c r="AA137" s="3"/>
      <c r="AB137" s="3"/>
      <c r="AD137" s="3"/>
      <c r="AE137" s="3"/>
      <c r="AF137" s="3"/>
      <c r="AG137" s="3"/>
      <c r="AJ137" s="285" t="s">
        <v>109</v>
      </c>
      <c r="AK137" s="285"/>
      <c r="AL137" s="12"/>
    </row>
    <row r="138" spans="2:62" x14ac:dyDescent="0.2">
      <c r="I138" s="3"/>
      <c r="J138" s="3"/>
      <c r="K138" s="3"/>
      <c r="L138" s="3"/>
      <c r="M138" s="3"/>
      <c r="N138" s="3"/>
      <c r="O138" s="3"/>
      <c r="P138" s="3"/>
      <c r="Q138" s="3"/>
      <c r="S138" s="45"/>
      <c r="T138" s="45"/>
      <c r="V138" s="3"/>
      <c r="W138" s="3"/>
      <c r="Y138" s="3"/>
      <c r="Z138" s="3"/>
      <c r="AA138" s="3"/>
      <c r="AB138" s="3"/>
      <c r="AD138" s="3"/>
      <c r="AE138" s="3"/>
      <c r="AF138" s="3"/>
      <c r="AG138" s="3"/>
    </row>
    <row r="139" spans="2:62" x14ac:dyDescent="0.2">
      <c r="I139" s="3"/>
      <c r="J139" s="3"/>
      <c r="K139" s="3"/>
      <c r="L139" s="3"/>
      <c r="M139" s="3"/>
      <c r="N139" s="3"/>
      <c r="O139" s="3"/>
      <c r="P139" s="3"/>
      <c r="Q139" s="3"/>
      <c r="S139" s="3"/>
      <c r="T139" s="3"/>
      <c r="V139" s="3"/>
      <c r="W139" s="3"/>
      <c r="Y139" s="3"/>
      <c r="Z139" s="3"/>
      <c r="AA139" s="3"/>
      <c r="AB139" s="3"/>
      <c r="AD139" s="3"/>
      <c r="AE139" s="3"/>
      <c r="AF139" s="3"/>
      <c r="AG139" s="3"/>
    </row>
    <row r="140" spans="2:62" x14ac:dyDescent="0.2">
      <c r="I140" s="3"/>
      <c r="J140" s="3"/>
      <c r="K140" s="3"/>
      <c r="L140" s="3"/>
      <c r="M140" s="3"/>
      <c r="N140" s="3"/>
      <c r="O140" s="3"/>
      <c r="P140" s="3"/>
      <c r="Q140" s="3"/>
      <c r="S140" s="3"/>
      <c r="T140" s="3"/>
      <c r="V140" s="3"/>
      <c r="W140" s="3"/>
      <c r="Y140" s="3"/>
      <c r="Z140" s="3"/>
      <c r="AA140" s="3"/>
      <c r="AB140" s="3"/>
      <c r="AD140" s="3"/>
      <c r="AE140" s="3"/>
      <c r="AF140" s="3"/>
      <c r="AG140" s="3"/>
    </row>
    <row r="141" spans="2:62" x14ac:dyDescent="0.2">
      <c r="I141" s="3"/>
      <c r="J141" s="3"/>
      <c r="K141" s="3"/>
      <c r="L141" s="3"/>
      <c r="M141" s="3"/>
      <c r="N141" s="3"/>
      <c r="O141" s="3"/>
      <c r="P141" s="3"/>
      <c r="Q141" s="3"/>
      <c r="S141" s="3"/>
      <c r="T141" s="3"/>
      <c r="V141" s="3"/>
      <c r="W141" s="3"/>
      <c r="Y141" s="3"/>
      <c r="Z141" s="3"/>
      <c r="AA141" s="3"/>
      <c r="AB141" s="3"/>
      <c r="AD141" s="3"/>
      <c r="AE141" s="3"/>
      <c r="AF141" s="3"/>
      <c r="AG141" s="3"/>
    </row>
    <row r="142" spans="2:62" x14ac:dyDescent="0.2">
      <c r="I142" s="3"/>
      <c r="J142" s="3"/>
      <c r="K142" s="3"/>
      <c r="L142" s="3"/>
      <c r="M142" s="3"/>
      <c r="N142" s="3"/>
      <c r="O142" s="3"/>
      <c r="P142" s="3"/>
      <c r="Q142" s="3"/>
      <c r="S142" s="3"/>
      <c r="T142" s="3"/>
      <c r="V142" s="3"/>
      <c r="W142" s="3"/>
      <c r="Y142" s="3"/>
      <c r="Z142" s="3"/>
      <c r="AA142" s="3"/>
      <c r="AB142" s="3"/>
      <c r="AD142" s="3"/>
      <c r="AE142" s="3"/>
      <c r="AF142" s="3"/>
      <c r="AG142" s="3"/>
    </row>
  </sheetData>
  <mergeCells count="19">
    <mergeCell ref="A1:XFD1"/>
    <mergeCell ref="D2:G2"/>
    <mergeCell ref="I2:M2"/>
    <mergeCell ref="AL133:AM133"/>
    <mergeCell ref="AJ136:AK136"/>
    <mergeCell ref="BK8:BN8"/>
    <mergeCell ref="BC5:BH6"/>
    <mergeCell ref="BJ6:BO7"/>
    <mergeCell ref="BD7:BG7"/>
    <mergeCell ref="AJ137:AK137"/>
    <mergeCell ref="AM4:AZ4"/>
    <mergeCell ref="N2:Q2"/>
    <mergeCell ref="S2:V2"/>
    <mergeCell ref="Y2:AB2"/>
    <mergeCell ref="AE2:AH2"/>
    <mergeCell ref="AO5:AT6"/>
    <mergeCell ref="AV5:BA6"/>
    <mergeCell ref="AP7:AS7"/>
    <mergeCell ref="AW7:AZ7"/>
  </mergeCells>
  <pageMargins left="0.7" right="0.7" top="0.75" bottom="0.75" header="0.3" footer="0.3"/>
  <ignoredErrors>
    <ignoredError sqref="E31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20"/>
  <sheetViews>
    <sheetView zoomScale="70" zoomScaleNormal="70" workbookViewId="0">
      <selection activeCell="A3" sqref="A3"/>
    </sheetView>
  </sheetViews>
  <sheetFormatPr baseColWidth="10" defaultRowHeight="16" x14ac:dyDescent="0.2"/>
  <cols>
    <col min="1" max="1" width="14.5" style="50" customWidth="1"/>
    <col min="2" max="2" width="14.1640625" style="12" customWidth="1"/>
    <col min="3" max="3" width="14" style="12" customWidth="1"/>
    <col min="4" max="4" width="16" style="12" customWidth="1"/>
    <col min="5" max="5" width="19.6640625" style="12" customWidth="1"/>
    <col min="6" max="6" width="13.33203125" style="12" customWidth="1"/>
    <col min="7" max="8" width="15" style="12" customWidth="1"/>
    <col min="9" max="9" width="17.5" style="239" customWidth="1"/>
    <col min="10" max="10" width="15" style="238" customWidth="1"/>
    <col min="11" max="11" width="16.1640625" style="238" customWidth="1"/>
    <col min="12" max="12" width="16.83203125" style="238" customWidth="1"/>
    <col min="13" max="13" width="14.33203125" style="50" customWidth="1"/>
    <col min="14" max="14" width="16" style="50" customWidth="1"/>
    <col min="15" max="15" width="13.83203125" style="50" customWidth="1"/>
    <col min="16" max="16" width="14.6640625" style="50" customWidth="1"/>
    <col min="17" max="18" width="18.1640625" style="50" customWidth="1"/>
    <col min="19" max="19" width="14.6640625" style="50" customWidth="1"/>
    <col min="20" max="20" width="14.83203125" style="50" customWidth="1"/>
    <col min="21" max="22" width="11.6640625" style="50" bestFit="1" customWidth="1"/>
    <col min="23" max="23" width="10.83203125" style="50"/>
    <col min="24" max="24" width="14.6640625" style="50" customWidth="1"/>
    <col min="25" max="25" width="13.6640625" style="50" customWidth="1"/>
    <col min="26" max="16384" width="10.83203125" style="50"/>
  </cols>
  <sheetData>
    <row r="1" spans="1:31" s="301" customFormat="1" ht="44" customHeight="1" x14ac:dyDescent="0.2">
      <c r="A1" s="301" t="s">
        <v>267</v>
      </c>
    </row>
    <row r="2" spans="1:31" s="74" customFormat="1" ht="55" customHeight="1" x14ac:dyDescent="0.2">
      <c r="A2" s="74" t="s">
        <v>195</v>
      </c>
      <c r="B2" s="32" t="s">
        <v>196</v>
      </c>
      <c r="C2" s="32" t="s">
        <v>197</v>
      </c>
      <c r="D2" s="32" t="s">
        <v>198</v>
      </c>
      <c r="E2" s="32" t="s">
        <v>199</v>
      </c>
      <c r="F2" s="32" t="s">
        <v>200</v>
      </c>
      <c r="G2" s="235" t="s">
        <v>13</v>
      </c>
      <c r="H2" s="235" t="s">
        <v>214</v>
      </c>
      <c r="I2" s="235" t="s">
        <v>244</v>
      </c>
      <c r="J2" s="236" t="s">
        <v>245</v>
      </c>
      <c r="K2" s="236" t="s">
        <v>246</v>
      </c>
      <c r="L2" s="236" t="s">
        <v>247</v>
      </c>
      <c r="M2" s="52" t="s">
        <v>201</v>
      </c>
      <c r="N2" s="52" t="s">
        <v>202</v>
      </c>
      <c r="O2" s="138" t="s">
        <v>203</v>
      </c>
      <c r="P2" s="51" t="s">
        <v>204</v>
      </c>
      <c r="Q2" s="5" t="s">
        <v>205</v>
      </c>
      <c r="R2" s="5" t="s">
        <v>206</v>
      </c>
      <c r="S2" s="139" t="s">
        <v>207</v>
      </c>
      <c r="T2" s="16" t="s">
        <v>208</v>
      </c>
      <c r="U2" s="49" t="s">
        <v>209</v>
      </c>
      <c r="V2" s="49">
        <v>2815</v>
      </c>
      <c r="Z2" s="52"/>
      <c r="AA2" s="52"/>
      <c r="AB2" s="52"/>
      <c r="AC2" s="52"/>
      <c r="AD2" s="52"/>
      <c r="AE2" s="52"/>
    </row>
    <row r="3" spans="1:31" x14ac:dyDescent="0.2">
      <c r="A3" s="50">
        <v>1</v>
      </c>
      <c r="B3" s="12">
        <v>7440.1785900000004</v>
      </c>
      <c r="C3" s="12">
        <v>9225.4094499999992</v>
      </c>
      <c r="D3" s="12">
        <v>35970.276729999998</v>
      </c>
      <c r="E3" s="155">
        <v>35957.937899999997</v>
      </c>
      <c r="F3" s="237">
        <v>0</v>
      </c>
      <c r="G3" s="12">
        <v>114827.79918</v>
      </c>
      <c r="H3" s="12">
        <f>B3/G3</f>
        <v>6.4794227905884003E-2</v>
      </c>
      <c r="I3" s="12">
        <f>C3/G3</f>
        <v>8.0341254608028961E-2</v>
      </c>
      <c r="J3" s="12">
        <f>D3/G3</f>
        <v>0.31325408121437792</v>
      </c>
      <c r="K3" s="12">
        <f>E3/G3</f>
        <v>0.3131466261374008</v>
      </c>
      <c r="L3" s="12">
        <f>F3/G3</f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/>
      <c r="X3" s="1"/>
      <c r="Y3" s="1"/>
    </row>
    <row r="4" spans="1:31" ht="17" customHeight="1" x14ac:dyDescent="0.2">
      <c r="A4" s="50">
        <v>2</v>
      </c>
      <c r="B4" s="12">
        <v>10680.85619</v>
      </c>
      <c r="C4" s="12">
        <v>16351.31308</v>
      </c>
      <c r="D4" s="12">
        <v>66085.124580000003</v>
      </c>
      <c r="E4" s="237">
        <v>0</v>
      </c>
      <c r="F4" s="237">
        <v>0</v>
      </c>
      <c r="G4" s="12">
        <v>114640.64018</v>
      </c>
      <c r="H4" s="12">
        <f t="shared" ref="H4:H65" si="0">B4/G4</f>
        <v>9.3168148513735907E-2</v>
      </c>
      <c r="I4" s="12">
        <f t="shared" ref="I4:I65" si="1">C4/G4</f>
        <v>0.14263103428527976</v>
      </c>
      <c r="J4" s="12">
        <f t="shared" ref="J4:J65" si="2">D4/G4</f>
        <v>0.57645460175587093</v>
      </c>
      <c r="K4" s="12">
        <f t="shared" ref="K4:K65" si="3">E4/G4</f>
        <v>0</v>
      </c>
      <c r="L4" s="12">
        <f t="shared" ref="L4:L65" si="4">F4/G4</f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/>
      <c r="X4" s="1"/>
      <c r="Y4" s="1"/>
    </row>
    <row r="5" spans="1:31" ht="19" customHeight="1" x14ac:dyDescent="0.2">
      <c r="A5" s="50">
        <v>2.2000000000000002</v>
      </c>
      <c r="B5" s="12">
        <v>7097.6362300000001</v>
      </c>
      <c r="C5" s="12">
        <v>66559.325760000007</v>
      </c>
      <c r="D5" s="12">
        <v>59249.164219999999</v>
      </c>
      <c r="E5" s="12">
        <v>0</v>
      </c>
      <c r="F5" s="237">
        <v>0</v>
      </c>
      <c r="G5" s="12">
        <v>94560.811069999996</v>
      </c>
      <c r="H5" s="12">
        <f t="shared" si="0"/>
        <v>7.5058960997551868E-2</v>
      </c>
      <c r="I5" s="12">
        <f t="shared" si="1"/>
        <v>0.70387854129897964</v>
      </c>
      <c r="J5" s="12">
        <f t="shared" si="2"/>
        <v>0.62657208149515509</v>
      </c>
      <c r="K5" s="12">
        <f t="shared" si="3"/>
        <v>0</v>
      </c>
      <c r="L5" s="12">
        <f t="shared" si="4"/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/>
      <c r="X5" s="1"/>
      <c r="Y5" s="1"/>
    </row>
    <row r="6" spans="1:31" x14ac:dyDescent="0.2">
      <c r="A6" s="50">
        <v>3</v>
      </c>
      <c r="B6" s="12">
        <v>8529.9446000000007</v>
      </c>
      <c r="C6" s="11">
        <v>9913.0665800000006</v>
      </c>
      <c r="D6" s="12">
        <v>34047.957640000001</v>
      </c>
      <c r="E6" s="12">
        <v>52476.589330000003</v>
      </c>
      <c r="F6" s="237">
        <v>0</v>
      </c>
      <c r="G6" s="12">
        <v>127892.49268</v>
      </c>
      <c r="H6" s="12">
        <f t="shared" si="0"/>
        <v>6.6696210397140257E-2</v>
      </c>
      <c r="I6" s="12">
        <f t="shared" si="1"/>
        <v>7.7510934162519612E-2</v>
      </c>
      <c r="J6" s="12">
        <f t="shared" si="2"/>
        <v>0.26622327023675618</v>
      </c>
      <c r="K6" s="12">
        <f t="shared" si="3"/>
        <v>0.4103179805972017</v>
      </c>
      <c r="L6" s="12">
        <f t="shared" si="4"/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/>
      <c r="X6" s="1"/>
      <c r="Y6" s="1"/>
    </row>
    <row r="7" spans="1:31" x14ac:dyDescent="0.2">
      <c r="A7" s="50">
        <v>5</v>
      </c>
      <c r="B7" s="12">
        <v>10110.090899999999</v>
      </c>
      <c r="C7" s="12">
        <v>11919.316290000001</v>
      </c>
      <c r="D7" s="12">
        <v>31080.063719999998</v>
      </c>
      <c r="E7" s="12">
        <v>38786.062080000003</v>
      </c>
      <c r="F7" s="237">
        <v>0</v>
      </c>
      <c r="G7" s="12">
        <v>118019.71163999999</v>
      </c>
      <c r="H7" s="12">
        <f t="shared" si="0"/>
        <v>8.5664426387002141E-2</v>
      </c>
      <c r="I7" s="12">
        <f t="shared" si="1"/>
        <v>0.10099428412736632</v>
      </c>
      <c r="J7" s="12">
        <f t="shared" si="2"/>
        <v>0.26334637907610464</v>
      </c>
      <c r="K7" s="12">
        <f t="shared" si="3"/>
        <v>0.32864054267740123</v>
      </c>
      <c r="L7" s="12">
        <f t="shared" si="4"/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/>
      <c r="X7" s="1"/>
      <c r="Y7" s="1"/>
    </row>
    <row r="8" spans="1:31" x14ac:dyDescent="0.2">
      <c r="A8" s="50">
        <v>6</v>
      </c>
      <c r="B8" s="12">
        <v>0</v>
      </c>
      <c r="C8" s="12">
        <v>67133.627179999996</v>
      </c>
      <c r="D8" s="12">
        <v>0</v>
      </c>
      <c r="E8" s="12">
        <v>0</v>
      </c>
      <c r="F8" s="237">
        <v>0</v>
      </c>
      <c r="G8" s="11">
        <v>82052.40496</v>
      </c>
      <c r="H8" s="12">
        <v>0</v>
      </c>
      <c r="I8" s="12">
        <f t="shared" si="1"/>
        <v>0.81817988409635511</v>
      </c>
      <c r="J8" s="12">
        <f t="shared" si="2"/>
        <v>0</v>
      </c>
      <c r="K8" s="12">
        <f t="shared" si="3"/>
        <v>0</v>
      </c>
      <c r="L8" s="12">
        <f t="shared" si="4"/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/>
      <c r="X8" s="1"/>
      <c r="Y8" s="1"/>
    </row>
    <row r="9" spans="1:31" x14ac:dyDescent="0.2">
      <c r="A9" s="50">
        <v>8</v>
      </c>
      <c r="B9" s="12">
        <v>0</v>
      </c>
      <c r="C9" s="12">
        <v>14992.174800000001</v>
      </c>
      <c r="D9" s="12">
        <v>9474.0755100000006</v>
      </c>
      <c r="E9" s="12">
        <v>0</v>
      </c>
      <c r="F9" s="237">
        <v>0</v>
      </c>
      <c r="G9" s="12">
        <v>125663.98768999999</v>
      </c>
      <c r="H9" s="12">
        <v>0</v>
      </c>
      <c r="I9" s="12">
        <f t="shared" si="1"/>
        <v>0.11930366905898401</v>
      </c>
      <c r="J9" s="12">
        <f t="shared" si="2"/>
        <v>7.5392128517929577E-2</v>
      </c>
      <c r="K9" s="12">
        <f t="shared" si="3"/>
        <v>0</v>
      </c>
      <c r="L9" s="12">
        <f t="shared" si="4"/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/>
      <c r="X9" s="1"/>
      <c r="Y9" s="1"/>
    </row>
    <row r="10" spans="1:31" x14ac:dyDescent="0.2">
      <c r="A10" s="50">
        <v>9</v>
      </c>
      <c r="B10" s="12">
        <v>0</v>
      </c>
      <c r="C10" s="12">
        <v>44590.109920000003</v>
      </c>
      <c r="D10" s="12">
        <v>14058.225930000001</v>
      </c>
      <c r="E10" s="12">
        <v>5131.4652999999998</v>
      </c>
      <c r="F10" s="237">
        <v>0</v>
      </c>
      <c r="G10" s="12">
        <v>104039.43448</v>
      </c>
      <c r="H10" s="12">
        <v>0</v>
      </c>
      <c r="I10" s="12">
        <f t="shared" si="1"/>
        <v>0.42858854570736615</v>
      </c>
      <c r="J10" s="12">
        <f t="shared" si="2"/>
        <v>0.13512401331537879</v>
      </c>
      <c r="K10" s="12">
        <f t="shared" si="3"/>
        <v>4.9322310580094959E-2</v>
      </c>
      <c r="L10" s="12">
        <f t="shared" si="4"/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/>
      <c r="X10" s="1"/>
      <c r="Y10" s="1"/>
    </row>
    <row r="11" spans="1:31" x14ac:dyDescent="0.2">
      <c r="A11" s="50">
        <v>10</v>
      </c>
      <c r="B11" s="12">
        <v>0</v>
      </c>
      <c r="C11" s="12">
        <v>69226.573480000006</v>
      </c>
      <c r="D11" s="12">
        <v>0</v>
      </c>
      <c r="E11" s="12">
        <v>0</v>
      </c>
      <c r="F11" s="237">
        <v>0</v>
      </c>
      <c r="G11" s="12">
        <v>121553.93324</v>
      </c>
      <c r="H11" s="12">
        <v>0</v>
      </c>
      <c r="I11" s="12">
        <f t="shared" si="1"/>
        <v>0.5695132328076693</v>
      </c>
      <c r="J11" s="12">
        <f t="shared" si="2"/>
        <v>0</v>
      </c>
      <c r="K11" s="12">
        <f t="shared" si="3"/>
        <v>0</v>
      </c>
      <c r="L11" s="12">
        <f t="shared" si="4"/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/>
      <c r="X11" s="1"/>
      <c r="Y11" s="1"/>
    </row>
    <row r="12" spans="1:31" x14ac:dyDescent="0.2">
      <c r="A12" s="50">
        <v>10.1</v>
      </c>
      <c r="B12" s="12">
        <v>0</v>
      </c>
      <c r="C12" s="12">
        <v>25040.84591</v>
      </c>
      <c r="D12" s="12">
        <v>0</v>
      </c>
      <c r="E12" s="12">
        <v>0</v>
      </c>
      <c r="F12" s="237">
        <v>0</v>
      </c>
      <c r="G12" s="12">
        <v>570417.97901999997</v>
      </c>
      <c r="H12" s="12">
        <v>0</v>
      </c>
      <c r="I12" s="12">
        <f t="shared" si="1"/>
        <v>4.3899117543632016E-2</v>
      </c>
      <c r="J12" s="12">
        <f t="shared" si="2"/>
        <v>0</v>
      </c>
      <c r="K12" s="12">
        <f t="shared" si="3"/>
        <v>0</v>
      </c>
      <c r="L12" s="12">
        <f t="shared" si="4"/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/>
      <c r="X12" s="1"/>
      <c r="Y12" s="1"/>
    </row>
    <row r="13" spans="1:31" x14ac:dyDescent="0.2">
      <c r="A13" s="50">
        <v>10.199999999999999</v>
      </c>
      <c r="B13" s="12">
        <v>0</v>
      </c>
      <c r="C13" s="12">
        <v>3381.1577900000002</v>
      </c>
      <c r="D13" s="12">
        <v>0</v>
      </c>
      <c r="E13" s="12">
        <v>0</v>
      </c>
      <c r="F13" s="237">
        <v>0</v>
      </c>
      <c r="G13" s="12">
        <v>12309.904210000001</v>
      </c>
      <c r="H13" s="12">
        <v>0</v>
      </c>
      <c r="I13" s="12">
        <f t="shared" si="1"/>
        <v>0.27466970760449161</v>
      </c>
      <c r="J13" s="12">
        <f t="shared" si="2"/>
        <v>0</v>
      </c>
      <c r="K13" s="12">
        <f t="shared" si="3"/>
        <v>0</v>
      </c>
      <c r="L13" s="12">
        <f t="shared" si="4"/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/>
      <c r="X13" s="1"/>
      <c r="Y13" s="1"/>
    </row>
    <row r="14" spans="1:31" x14ac:dyDescent="0.2">
      <c r="A14" s="50">
        <v>10.3</v>
      </c>
      <c r="B14" s="12">
        <v>0</v>
      </c>
      <c r="C14" s="12">
        <v>15135.86557</v>
      </c>
      <c r="D14" s="12">
        <v>0</v>
      </c>
      <c r="E14" s="12">
        <v>0</v>
      </c>
      <c r="F14" s="237">
        <v>0</v>
      </c>
      <c r="G14" s="12">
        <v>9065.7590600000003</v>
      </c>
      <c r="H14" s="12">
        <v>0</v>
      </c>
      <c r="I14" s="12">
        <f t="shared" si="1"/>
        <v>1.6695640673688938</v>
      </c>
      <c r="J14" s="12">
        <f t="shared" si="2"/>
        <v>0</v>
      </c>
      <c r="K14" s="12">
        <f t="shared" si="3"/>
        <v>0</v>
      </c>
      <c r="L14" s="12">
        <f t="shared" si="4"/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/>
      <c r="X14" s="1"/>
      <c r="Y14" s="1"/>
    </row>
    <row r="15" spans="1:31" ht="16" customHeight="1" x14ac:dyDescent="0.2">
      <c r="A15" s="50">
        <v>11</v>
      </c>
      <c r="B15" s="12">
        <v>0</v>
      </c>
      <c r="C15" s="12">
        <v>25729.00506</v>
      </c>
      <c r="D15" s="12">
        <v>0</v>
      </c>
      <c r="E15" s="12">
        <v>0</v>
      </c>
      <c r="F15" s="237">
        <v>0</v>
      </c>
      <c r="G15" s="12">
        <v>51235.990460000001</v>
      </c>
      <c r="H15" s="12">
        <v>0</v>
      </c>
      <c r="I15" s="12">
        <f t="shared" si="1"/>
        <v>0.50216663772874004</v>
      </c>
      <c r="J15" s="12">
        <f t="shared" si="2"/>
        <v>0</v>
      </c>
      <c r="K15" s="12">
        <f t="shared" si="3"/>
        <v>0</v>
      </c>
      <c r="L15" s="12">
        <f t="shared" si="4"/>
        <v>0</v>
      </c>
      <c r="M15" s="1">
        <v>24332.35255</v>
      </c>
      <c r="N15" s="1">
        <v>25029.971809999999</v>
      </c>
      <c r="O15" s="140">
        <v>9166.6475200000004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/>
      <c r="X15" s="1"/>
      <c r="Y15" s="1"/>
    </row>
    <row r="16" spans="1:31" x14ac:dyDescent="0.2">
      <c r="A16" s="50">
        <v>11.1</v>
      </c>
      <c r="B16" s="12">
        <v>0</v>
      </c>
      <c r="C16" s="12">
        <v>104447.89844</v>
      </c>
      <c r="D16" s="11">
        <v>33864.415200000003</v>
      </c>
      <c r="E16" s="12">
        <v>0</v>
      </c>
      <c r="F16" s="237">
        <v>0</v>
      </c>
      <c r="G16" s="12">
        <v>165461.06296000001</v>
      </c>
      <c r="H16" s="12">
        <v>0</v>
      </c>
      <c r="I16" s="12">
        <f t="shared" si="1"/>
        <v>0.63125364101673964</v>
      </c>
      <c r="J16" s="12">
        <f t="shared" si="2"/>
        <v>0.20466697478056622</v>
      </c>
      <c r="K16" s="12">
        <f t="shared" si="3"/>
        <v>0</v>
      </c>
      <c r="L16" s="12">
        <f t="shared" si="4"/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/>
      <c r="X16" s="1"/>
      <c r="Y16" s="1"/>
    </row>
    <row r="17" spans="1:31" x14ac:dyDescent="0.2">
      <c r="A17" s="50">
        <v>11.2</v>
      </c>
      <c r="B17" s="12">
        <v>0</v>
      </c>
      <c r="C17" s="12">
        <v>3912.85709</v>
      </c>
      <c r="D17" s="12">
        <v>0</v>
      </c>
      <c r="E17" s="12">
        <v>0</v>
      </c>
      <c r="F17" s="237">
        <v>0</v>
      </c>
      <c r="G17" s="12">
        <v>6721.0457100000003</v>
      </c>
      <c r="H17" s="12">
        <v>0</v>
      </c>
      <c r="I17" s="12">
        <f t="shared" si="1"/>
        <v>0.58217980636230482</v>
      </c>
      <c r="J17" s="12">
        <f t="shared" si="2"/>
        <v>0</v>
      </c>
      <c r="K17" s="12">
        <f t="shared" si="3"/>
        <v>0</v>
      </c>
      <c r="L17" s="12">
        <f t="shared" si="4"/>
        <v>0</v>
      </c>
      <c r="M17" s="1">
        <v>1579.9790599999999</v>
      </c>
      <c r="N17" s="1">
        <v>580.47775999999999</v>
      </c>
      <c r="O17" s="1">
        <v>1684.8815300000001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/>
      <c r="X17" s="1"/>
      <c r="Y17" s="1"/>
    </row>
    <row r="18" spans="1:31" x14ac:dyDescent="0.2">
      <c r="A18" s="50">
        <v>11.3</v>
      </c>
      <c r="B18" s="240">
        <v>55795.337820000001</v>
      </c>
      <c r="C18" s="11">
        <v>259017.55241999999</v>
      </c>
      <c r="D18" s="12">
        <v>85049.682199999996</v>
      </c>
      <c r="E18" s="12">
        <v>129057.77142999999</v>
      </c>
      <c r="F18" s="237">
        <v>0</v>
      </c>
      <c r="G18" s="12">
        <v>2277210</v>
      </c>
      <c r="H18" s="12">
        <f t="shared" ref="H18:H28" si="5">B18/G18</f>
        <v>2.4501621642272781E-2</v>
      </c>
      <c r="I18" s="12">
        <f t="shared" si="1"/>
        <v>0.113743375630706</v>
      </c>
      <c r="J18" s="12">
        <f t="shared" si="2"/>
        <v>3.7348194588992668E-2</v>
      </c>
      <c r="K18" s="12">
        <f t="shared" si="3"/>
        <v>5.6673636348865492E-2</v>
      </c>
      <c r="L18" s="12">
        <f t="shared" si="4"/>
        <v>0</v>
      </c>
      <c r="M18" s="1">
        <v>74868.658420000007</v>
      </c>
      <c r="N18" s="1">
        <v>82202.523939999999</v>
      </c>
      <c r="O18" s="1">
        <v>487503.36537000001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/>
      <c r="X18" s="1"/>
      <c r="Y18" s="1"/>
    </row>
    <row r="19" spans="1:31" x14ac:dyDescent="0.2">
      <c r="A19" s="50">
        <v>12</v>
      </c>
      <c r="B19" s="12">
        <v>76151.201499999996</v>
      </c>
      <c r="C19" s="11">
        <v>887975.03969000001</v>
      </c>
      <c r="D19" s="12">
        <v>10968.61067</v>
      </c>
      <c r="E19" s="12">
        <v>0</v>
      </c>
      <c r="F19" s="237">
        <v>0</v>
      </c>
      <c r="G19" s="12">
        <v>1622050</v>
      </c>
      <c r="H19" s="12">
        <f t="shared" si="5"/>
        <v>4.6947505625597234E-2</v>
      </c>
      <c r="I19" s="12">
        <f t="shared" si="1"/>
        <v>0.54743999241083818</v>
      </c>
      <c r="J19" s="12">
        <f t="shared" si="2"/>
        <v>6.7621902345796989E-3</v>
      </c>
      <c r="K19" s="12">
        <f t="shared" si="3"/>
        <v>0</v>
      </c>
      <c r="L19" s="12">
        <f t="shared" si="4"/>
        <v>0</v>
      </c>
      <c r="M19" s="1">
        <v>70772.380489999996</v>
      </c>
      <c r="N19" s="1">
        <v>0</v>
      </c>
      <c r="O19" s="1">
        <v>0</v>
      </c>
      <c r="P19" s="1">
        <v>89521.862510000006</v>
      </c>
      <c r="Q19" s="1">
        <v>300498.75404000003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/>
      <c r="X19" s="1"/>
      <c r="Y19" s="1"/>
    </row>
    <row r="20" spans="1:31" x14ac:dyDescent="0.2">
      <c r="A20" s="50">
        <v>12.1</v>
      </c>
      <c r="B20" s="12">
        <v>5170.6973399999997</v>
      </c>
      <c r="C20" s="12">
        <v>4382.8967000000002</v>
      </c>
      <c r="D20" s="12">
        <v>19017.147349999999</v>
      </c>
      <c r="E20" s="12">
        <v>16302.428610000001</v>
      </c>
      <c r="F20" s="237">
        <v>0</v>
      </c>
      <c r="G20" s="12">
        <v>79240.059989999994</v>
      </c>
      <c r="H20" s="12">
        <f t="shared" si="5"/>
        <v>6.5253576797550839E-2</v>
      </c>
      <c r="I20" s="12">
        <f t="shared" si="1"/>
        <v>5.5311627736691731E-2</v>
      </c>
      <c r="J20" s="12">
        <f t="shared" si="2"/>
        <v>0.23999410591561821</v>
      </c>
      <c r="K20" s="12">
        <f t="shared" si="3"/>
        <v>0.20573468283665294</v>
      </c>
      <c r="L20" s="12">
        <f t="shared" si="4"/>
        <v>0</v>
      </c>
      <c r="M20" s="1">
        <v>0</v>
      </c>
      <c r="N20" s="1">
        <v>0</v>
      </c>
      <c r="O20" s="1">
        <v>0</v>
      </c>
      <c r="P20" s="1">
        <v>0</v>
      </c>
      <c r="Q20" s="1">
        <v>942.32291999999995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/>
      <c r="X20" s="1"/>
      <c r="Y20" s="1"/>
    </row>
    <row r="21" spans="1:31" x14ac:dyDescent="0.2">
      <c r="A21" s="50">
        <v>13</v>
      </c>
      <c r="B21" s="12">
        <v>0</v>
      </c>
      <c r="C21" s="12">
        <v>4221.5801000000001</v>
      </c>
      <c r="D21" s="12">
        <v>0</v>
      </c>
      <c r="E21" s="12">
        <v>0</v>
      </c>
      <c r="F21" s="237">
        <v>0</v>
      </c>
      <c r="G21" s="12">
        <v>6238.2331299999996</v>
      </c>
      <c r="H21" s="12">
        <f t="shared" si="5"/>
        <v>0</v>
      </c>
      <c r="I21" s="12">
        <f t="shared" si="1"/>
        <v>0.67672688917286428</v>
      </c>
      <c r="J21" s="12">
        <f t="shared" si="2"/>
        <v>0</v>
      </c>
      <c r="K21" s="12">
        <f t="shared" si="3"/>
        <v>0</v>
      </c>
      <c r="L21" s="12">
        <f t="shared" si="4"/>
        <v>0</v>
      </c>
      <c r="M21" s="1">
        <v>0</v>
      </c>
      <c r="N21" s="1">
        <v>0</v>
      </c>
      <c r="O21" s="1">
        <v>6691.4293100000004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/>
      <c r="X21" s="1"/>
      <c r="Y21" s="1"/>
    </row>
    <row r="22" spans="1:31" x14ac:dyDescent="0.2">
      <c r="A22" s="50" t="s">
        <v>98</v>
      </c>
      <c r="B22" s="12">
        <v>0</v>
      </c>
      <c r="C22" s="12">
        <v>5328.7556400000003</v>
      </c>
      <c r="D22" s="12">
        <v>17497.866559999999</v>
      </c>
      <c r="E22" s="12">
        <v>17907.822970000001</v>
      </c>
      <c r="F22" s="237">
        <v>0</v>
      </c>
      <c r="G22" s="12">
        <v>57923.770259999998</v>
      </c>
      <c r="H22" s="12">
        <f t="shared" si="5"/>
        <v>0</v>
      </c>
      <c r="I22" s="12">
        <f t="shared" si="1"/>
        <v>9.1996008134156981E-2</v>
      </c>
      <c r="J22" s="12">
        <f t="shared" si="2"/>
        <v>0.30208438576180485</v>
      </c>
      <c r="K22" s="12">
        <f t="shared" si="3"/>
        <v>0.30916190174807179</v>
      </c>
      <c r="L22" s="12">
        <f t="shared" si="4"/>
        <v>0</v>
      </c>
      <c r="M22" s="1">
        <v>0</v>
      </c>
      <c r="N22" s="1">
        <v>2295.35817</v>
      </c>
      <c r="O22" s="1">
        <v>11514.65878</v>
      </c>
      <c r="P22" s="1">
        <v>0</v>
      </c>
      <c r="Q22" s="1">
        <v>15153.94976</v>
      </c>
      <c r="R22" s="1">
        <v>17617.526580000002</v>
      </c>
      <c r="S22" s="1">
        <v>16060.54868</v>
      </c>
      <c r="T22" s="1">
        <v>44131.591540000001</v>
      </c>
      <c r="U22" s="1">
        <v>0</v>
      </c>
      <c r="V22" s="1">
        <v>0</v>
      </c>
      <c r="W22" s="1"/>
      <c r="X22" s="1"/>
      <c r="Y22" s="1"/>
    </row>
    <row r="23" spans="1:31" x14ac:dyDescent="0.2">
      <c r="A23" s="50" t="s">
        <v>105</v>
      </c>
      <c r="B23" s="12">
        <v>0</v>
      </c>
      <c r="C23" s="12">
        <v>5627.8727200000003</v>
      </c>
      <c r="D23" s="12">
        <v>16648.63913</v>
      </c>
      <c r="E23" s="12">
        <v>22013.897980000002</v>
      </c>
      <c r="F23" s="237">
        <v>0</v>
      </c>
      <c r="G23" s="12">
        <v>56408.380429999997</v>
      </c>
      <c r="H23" s="12">
        <f t="shared" si="5"/>
        <v>0</v>
      </c>
      <c r="I23" s="12">
        <f t="shared" si="1"/>
        <v>9.9770152539371548E-2</v>
      </c>
      <c r="J23" s="12">
        <f t="shared" si="2"/>
        <v>0.29514478173434061</v>
      </c>
      <c r="K23" s="12">
        <f t="shared" si="3"/>
        <v>0.39025935175214183</v>
      </c>
      <c r="L23" s="12">
        <f t="shared" si="4"/>
        <v>0</v>
      </c>
      <c r="M23" s="1">
        <v>0</v>
      </c>
      <c r="N23" s="1">
        <v>1917.8947900000001</v>
      </c>
      <c r="O23" s="1">
        <v>11490.998890000001</v>
      </c>
      <c r="P23" s="1">
        <v>0</v>
      </c>
      <c r="Q23" s="1">
        <v>5898.28053</v>
      </c>
      <c r="R23" s="1">
        <v>29049.229210000001</v>
      </c>
      <c r="S23" s="1">
        <v>19721.85615</v>
      </c>
      <c r="T23" s="1">
        <v>43194.899590000001</v>
      </c>
      <c r="U23" s="1">
        <v>0</v>
      </c>
      <c r="V23" s="1">
        <v>0</v>
      </c>
      <c r="W23" s="1"/>
      <c r="X23" s="1"/>
      <c r="Y23" s="1"/>
    </row>
    <row r="24" spans="1:31" x14ac:dyDescent="0.2">
      <c r="A24" s="50" t="s">
        <v>99</v>
      </c>
      <c r="B24" s="12">
        <v>3423.39966</v>
      </c>
      <c r="C24" s="12">
        <v>5860.0453600000001</v>
      </c>
      <c r="D24" s="12">
        <v>19789.00575</v>
      </c>
      <c r="E24" s="12">
        <v>21684.76281</v>
      </c>
      <c r="F24" s="237">
        <v>0</v>
      </c>
      <c r="G24" s="12">
        <v>113865.55157</v>
      </c>
      <c r="H24" s="12">
        <f t="shared" si="5"/>
        <v>3.0065279733839698E-2</v>
      </c>
      <c r="I24" s="12">
        <f t="shared" si="1"/>
        <v>5.1464602587881707E-2</v>
      </c>
      <c r="J24" s="12">
        <f t="shared" si="2"/>
        <v>0.1737927360570902</v>
      </c>
      <c r="K24" s="12">
        <f t="shared" si="3"/>
        <v>0.19044181941778127</v>
      </c>
      <c r="L24" s="12">
        <f t="shared" si="4"/>
        <v>0</v>
      </c>
      <c r="M24" s="1">
        <v>0</v>
      </c>
      <c r="N24" s="1">
        <v>11912.799870000001</v>
      </c>
      <c r="O24" s="1">
        <v>0</v>
      </c>
      <c r="P24" s="1">
        <v>0</v>
      </c>
      <c r="Q24" s="1">
        <v>2547.4800599999999</v>
      </c>
      <c r="R24" s="1">
        <v>0</v>
      </c>
      <c r="S24" s="1">
        <v>17644.732800000002</v>
      </c>
      <c r="T24" s="1">
        <v>10293.59899</v>
      </c>
      <c r="U24" s="1">
        <v>1060.7947999999999</v>
      </c>
      <c r="V24" s="1">
        <v>4164.6751299999996</v>
      </c>
      <c r="W24" s="1"/>
      <c r="X24" s="1"/>
      <c r="Y24" s="1"/>
    </row>
    <row r="25" spans="1:31" ht="17" customHeight="1" x14ac:dyDescent="0.2">
      <c r="A25" s="50" t="s">
        <v>106</v>
      </c>
      <c r="B25" s="12">
        <v>11918.003710000001</v>
      </c>
      <c r="C25" s="12">
        <v>12170.23912</v>
      </c>
      <c r="D25" s="12">
        <v>37930.863590000001</v>
      </c>
      <c r="E25" s="12">
        <v>43904.39759</v>
      </c>
      <c r="F25" s="237">
        <v>0</v>
      </c>
      <c r="G25" s="12">
        <v>162729.70141000001</v>
      </c>
      <c r="H25" s="12">
        <f t="shared" si="5"/>
        <v>7.3238035876268245E-2</v>
      </c>
      <c r="I25" s="12">
        <f t="shared" si="1"/>
        <v>7.478806274791161E-2</v>
      </c>
      <c r="J25" s="12">
        <f t="shared" si="2"/>
        <v>0.23309121359740348</v>
      </c>
      <c r="K25" s="12">
        <f t="shared" si="3"/>
        <v>0.26979953388706951</v>
      </c>
      <c r="L25" s="12">
        <f t="shared" si="4"/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38937.8874</v>
      </c>
      <c r="T25" s="1">
        <v>27763.118849999999</v>
      </c>
      <c r="U25" s="1">
        <v>0</v>
      </c>
      <c r="V25" s="1">
        <v>0</v>
      </c>
      <c r="W25" s="1"/>
      <c r="X25" s="11"/>
      <c r="Y25" s="1"/>
    </row>
    <row r="26" spans="1:31" x14ac:dyDescent="0.2">
      <c r="A26" s="50" t="s">
        <v>107</v>
      </c>
      <c r="B26" s="12">
        <v>0</v>
      </c>
      <c r="C26" s="12">
        <v>112962.42895</v>
      </c>
      <c r="D26" s="12">
        <v>0</v>
      </c>
      <c r="E26" s="12">
        <v>0</v>
      </c>
      <c r="F26" s="237">
        <v>0</v>
      </c>
      <c r="G26" s="12">
        <v>57051.80384</v>
      </c>
      <c r="H26" s="12">
        <f t="shared" si="5"/>
        <v>0</v>
      </c>
      <c r="I26" s="12">
        <f t="shared" si="1"/>
        <v>1.9799974995847562</v>
      </c>
      <c r="J26" s="12">
        <f t="shared" si="2"/>
        <v>0</v>
      </c>
      <c r="K26" s="12">
        <f t="shared" si="3"/>
        <v>0</v>
      </c>
      <c r="L26" s="12">
        <f t="shared" si="4"/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76026.397339999996</v>
      </c>
      <c r="U26" s="1">
        <v>0</v>
      </c>
      <c r="V26" s="1">
        <v>0</v>
      </c>
      <c r="W26" s="1"/>
      <c r="X26" s="11"/>
      <c r="Y26" s="1"/>
    </row>
    <row r="27" spans="1:31" x14ac:dyDescent="0.2">
      <c r="A27" s="50" t="s">
        <v>101</v>
      </c>
      <c r="B27" s="12">
        <v>4953.0108399999999</v>
      </c>
      <c r="C27" s="12">
        <v>53761.088150000003</v>
      </c>
      <c r="D27" s="12">
        <v>32569.83484</v>
      </c>
      <c r="E27" s="12">
        <v>22581.768400000001</v>
      </c>
      <c r="F27" s="237">
        <v>0</v>
      </c>
      <c r="G27" s="12">
        <v>179564.24048000001</v>
      </c>
      <c r="H27" s="12">
        <f t="shared" si="5"/>
        <v>2.7583503412260249E-2</v>
      </c>
      <c r="I27" s="12">
        <f t="shared" si="1"/>
        <v>0.29939751927382197</v>
      </c>
      <c r="J27" s="12">
        <f t="shared" si="2"/>
        <v>0.18138263360753976</v>
      </c>
      <c r="K27" s="12">
        <f t="shared" si="3"/>
        <v>0.12575871643282546</v>
      </c>
      <c r="L27" s="12">
        <f t="shared" si="4"/>
        <v>0</v>
      </c>
      <c r="M27" s="1">
        <v>0</v>
      </c>
      <c r="N27" s="1">
        <v>10787.7237</v>
      </c>
      <c r="O27" s="1">
        <v>0</v>
      </c>
      <c r="P27" s="1">
        <v>0</v>
      </c>
      <c r="Q27" s="1">
        <v>55725.232620000002</v>
      </c>
      <c r="R27" s="1">
        <v>0</v>
      </c>
      <c r="S27" s="1">
        <v>0</v>
      </c>
      <c r="T27" s="1">
        <v>68347.374150000003</v>
      </c>
      <c r="U27" s="1">
        <v>0</v>
      </c>
      <c r="V27" s="1">
        <v>0</v>
      </c>
      <c r="W27" s="1"/>
      <c r="X27" s="1"/>
      <c r="Y27" s="1"/>
    </row>
    <row r="28" spans="1:31" x14ac:dyDescent="0.2">
      <c r="A28" s="50" t="s">
        <v>110</v>
      </c>
      <c r="B28" s="47">
        <v>1747.4027000000001</v>
      </c>
      <c r="C28" s="12">
        <v>1786.8175699999999</v>
      </c>
      <c r="D28" s="12">
        <v>4292.3705799999998</v>
      </c>
      <c r="E28" s="12">
        <v>0</v>
      </c>
      <c r="F28" s="237">
        <v>0</v>
      </c>
      <c r="G28" s="12">
        <v>37622.132389999999</v>
      </c>
      <c r="H28" s="12">
        <f t="shared" si="5"/>
        <v>4.6446136595502001E-2</v>
      </c>
      <c r="I28" s="12">
        <f t="shared" si="1"/>
        <v>4.7493787738489217E-2</v>
      </c>
      <c r="J28" s="12">
        <f t="shared" si="2"/>
        <v>0.11409163455979215</v>
      </c>
      <c r="K28" s="12">
        <f t="shared" si="3"/>
        <v>0</v>
      </c>
      <c r="L28" s="12">
        <f t="shared" si="4"/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/>
      <c r="X28" s="1"/>
      <c r="Y28" s="1"/>
    </row>
    <row r="29" spans="1:31" s="74" customFormat="1" ht="17" customHeight="1" x14ac:dyDescent="0.2">
      <c r="A29" s="74" t="s">
        <v>210</v>
      </c>
      <c r="B29" s="32"/>
      <c r="C29" s="32"/>
      <c r="D29" s="32"/>
      <c r="E29" s="32"/>
      <c r="F29" s="237"/>
      <c r="G29" s="155"/>
      <c r="H29" s="12"/>
      <c r="I29" s="12"/>
      <c r="J29" s="12"/>
      <c r="K29" s="12"/>
      <c r="L29" s="12"/>
      <c r="M29" s="17"/>
      <c r="N29" s="142"/>
      <c r="O29" s="141"/>
      <c r="P29" s="141"/>
      <c r="Q29" s="142"/>
      <c r="R29" s="142"/>
      <c r="S29" s="141"/>
      <c r="T29" s="141"/>
      <c r="U29" s="141"/>
      <c r="V29" s="141"/>
      <c r="W29" s="141"/>
      <c r="X29" s="141"/>
      <c r="Y29" s="141"/>
      <c r="Z29" s="52"/>
      <c r="AA29" s="52"/>
      <c r="AB29" s="52"/>
      <c r="AC29" s="52"/>
      <c r="AD29" s="52"/>
      <c r="AE29" s="52"/>
    </row>
    <row r="30" spans="1:31" x14ac:dyDescent="0.2">
      <c r="A30" s="50">
        <v>1</v>
      </c>
      <c r="B30" s="12">
        <v>4577.56628</v>
      </c>
      <c r="C30" s="12">
        <v>2996.3685300000002</v>
      </c>
      <c r="D30" s="12">
        <v>30890.332439999998</v>
      </c>
      <c r="E30" s="12">
        <v>14911.62132</v>
      </c>
      <c r="F30" s="237">
        <v>0</v>
      </c>
      <c r="G30" s="12">
        <v>86992.047659999997</v>
      </c>
      <c r="H30" s="12">
        <f t="shared" si="0"/>
        <v>5.2620514209424922E-2</v>
      </c>
      <c r="I30" s="12">
        <f t="shared" si="1"/>
        <v>3.444416599677038E-2</v>
      </c>
      <c r="J30" s="12">
        <f t="shared" si="2"/>
        <v>0.35509375018659034</v>
      </c>
      <c r="K30" s="12">
        <f t="shared" si="3"/>
        <v>0.17141361447520617</v>
      </c>
      <c r="L30" s="12">
        <f t="shared" si="4"/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/>
      <c r="X30" s="1"/>
      <c r="Y30" s="1"/>
    </row>
    <row r="31" spans="1:31" x14ac:dyDescent="0.2">
      <c r="A31" s="50">
        <v>2</v>
      </c>
      <c r="B31" s="12">
        <v>10680.85619</v>
      </c>
      <c r="C31" s="12">
        <v>16351.31308</v>
      </c>
      <c r="D31" s="12">
        <v>66085.124580000003</v>
      </c>
      <c r="E31" s="12">
        <v>0</v>
      </c>
      <c r="F31" s="237">
        <v>0</v>
      </c>
      <c r="G31" s="12">
        <v>114640.64018</v>
      </c>
      <c r="H31" s="12">
        <f t="shared" si="0"/>
        <v>9.3168148513735907E-2</v>
      </c>
      <c r="I31" s="12">
        <f t="shared" si="1"/>
        <v>0.14263103428527976</v>
      </c>
      <c r="J31" s="12">
        <f t="shared" si="2"/>
        <v>0.57645460175587093</v>
      </c>
      <c r="K31" s="12">
        <f t="shared" si="3"/>
        <v>0</v>
      </c>
      <c r="L31" s="12">
        <f t="shared" si="4"/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/>
      <c r="X31" s="1"/>
      <c r="Y31" s="1"/>
    </row>
    <row r="32" spans="1:31" x14ac:dyDescent="0.2">
      <c r="A32" s="50">
        <v>2.2000000000000002</v>
      </c>
      <c r="B32" s="12">
        <v>15360.358469999999</v>
      </c>
      <c r="C32" s="12">
        <v>59506.224289999998</v>
      </c>
      <c r="D32" s="12">
        <v>45704.166469999996</v>
      </c>
      <c r="E32" s="12">
        <v>0</v>
      </c>
      <c r="F32" s="237">
        <v>0</v>
      </c>
      <c r="G32" s="12">
        <v>102216.27464</v>
      </c>
      <c r="H32" s="12">
        <f t="shared" si="0"/>
        <v>0.15027311965827675</v>
      </c>
      <c r="I32" s="12">
        <f t="shared" si="1"/>
        <v>0.58215997892290239</v>
      </c>
      <c r="J32" s="12">
        <f t="shared" si="2"/>
        <v>0.44713199175931145</v>
      </c>
      <c r="K32" s="12">
        <f t="shared" si="3"/>
        <v>0</v>
      </c>
      <c r="L32" s="12">
        <f t="shared" si="4"/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/>
      <c r="X32" s="1"/>
      <c r="Y32" s="1"/>
    </row>
    <row r="33" spans="1:25" x14ac:dyDescent="0.2">
      <c r="A33" s="50">
        <v>3</v>
      </c>
      <c r="B33" s="12">
        <v>5938.67623</v>
      </c>
      <c r="C33" s="12">
        <v>7850.8012699999999</v>
      </c>
      <c r="D33" s="12">
        <v>31193.504079999999</v>
      </c>
      <c r="E33" s="12">
        <v>28852.297839999999</v>
      </c>
      <c r="F33" s="237">
        <v>0</v>
      </c>
      <c r="G33" s="12">
        <v>113510.05275</v>
      </c>
      <c r="H33" s="12">
        <f t="shared" si="0"/>
        <v>5.2318504714993185E-2</v>
      </c>
      <c r="I33" s="12">
        <f t="shared" si="1"/>
        <v>6.9163929359551804E-2</v>
      </c>
      <c r="J33" s="12">
        <f t="shared" si="2"/>
        <v>0.27480829516220973</v>
      </c>
      <c r="K33" s="12">
        <f t="shared" si="3"/>
        <v>0.25418275422306152</v>
      </c>
      <c r="L33" s="12">
        <f t="shared" si="4"/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/>
      <c r="X33" s="1"/>
      <c r="Y33" s="1"/>
    </row>
    <row r="34" spans="1:25" x14ac:dyDescent="0.2">
      <c r="A34" s="50">
        <v>5</v>
      </c>
      <c r="B34" s="12">
        <v>9428.5841099999998</v>
      </c>
      <c r="C34" s="12">
        <v>8797.4372800000001</v>
      </c>
      <c r="D34" s="12">
        <v>27090.993930000001</v>
      </c>
      <c r="E34" s="12">
        <v>34463.381730000001</v>
      </c>
      <c r="F34" s="237">
        <v>0</v>
      </c>
      <c r="G34" s="12">
        <v>109638.0802</v>
      </c>
      <c r="H34" s="12">
        <f t="shared" si="0"/>
        <v>8.5997347753632047E-2</v>
      </c>
      <c r="I34" s="12">
        <f t="shared" si="1"/>
        <v>8.0240708921132678E-2</v>
      </c>
      <c r="J34" s="12">
        <f t="shared" si="2"/>
        <v>0.24709474920192923</v>
      </c>
      <c r="K34" s="12">
        <f t="shared" si="3"/>
        <v>0.31433769787953658</v>
      </c>
      <c r="L34" s="12">
        <f t="shared" si="4"/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/>
      <c r="X34" s="1"/>
      <c r="Y34" s="1"/>
    </row>
    <row r="35" spans="1:25" x14ac:dyDescent="0.2">
      <c r="A35" s="50">
        <v>6</v>
      </c>
      <c r="B35" s="12">
        <v>0</v>
      </c>
      <c r="C35" s="12">
        <v>109457.81296</v>
      </c>
      <c r="D35" s="12">
        <v>0</v>
      </c>
      <c r="E35" s="12">
        <v>0</v>
      </c>
      <c r="F35" s="237">
        <v>0</v>
      </c>
      <c r="G35" s="12">
        <v>125215.60821999999</v>
      </c>
      <c r="H35" s="12">
        <f t="shared" si="0"/>
        <v>0</v>
      </c>
      <c r="I35" s="12">
        <f t="shared" si="1"/>
        <v>0.87415470416184826</v>
      </c>
      <c r="J35" s="12">
        <f t="shared" si="2"/>
        <v>0</v>
      </c>
      <c r="K35" s="12">
        <f t="shared" si="3"/>
        <v>0</v>
      </c>
      <c r="L35" s="12">
        <f t="shared" si="4"/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/>
      <c r="X35" s="1"/>
      <c r="Y35" s="1"/>
    </row>
    <row r="36" spans="1:25" x14ac:dyDescent="0.2">
      <c r="A36" s="50">
        <v>8</v>
      </c>
      <c r="B36" s="12">
        <v>0</v>
      </c>
      <c r="C36" s="12">
        <v>14205.206910000001</v>
      </c>
      <c r="D36" s="12">
        <v>9557.5544800000007</v>
      </c>
      <c r="E36" s="12">
        <v>0</v>
      </c>
      <c r="F36" s="237">
        <v>0</v>
      </c>
      <c r="G36" s="12">
        <v>125248.37723</v>
      </c>
      <c r="H36" s="12">
        <f t="shared" si="0"/>
        <v>0</v>
      </c>
      <c r="I36" s="12">
        <f t="shared" si="1"/>
        <v>0.11341629507833266</v>
      </c>
      <c r="J36" s="12">
        <f t="shared" si="2"/>
        <v>7.6308808875415413E-2</v>
      </c>
      <c r="K36" s="12">
        <f t="shared" si="3"/>
        <v>0</v>
      </c>
      <c r="L36" s="12">
        <f t="shared" si="4"/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/>
      <c r="X36" s="1"/>
      <c r="Y36" s="1"/>
    </row>
    <row r="37" spans="1:25" x14ac:dyDescent="0.2">
      <c r="A37" s="50">
        <v>9</v>
      </c>
      <c r="B37" s="12">
        <v>0</v>
      </c>
      <c r="C37" s="12">
        <v>40619.967080000002</v>
      </c>
      <c r="D37" s="12">
        <v>10527.333790000001</v>
      </c>
      <c r="E37" s="12">
        <v>4946.3329599999997</v>
      </c>
      <c r="F37" s="237">
        <v>0</v>
      </c>
      <c r="G37" s="12">
        <v>98032.86679</v>
      </c>
      <c r="H37" s="12">
        <f t="shared" si="0"/>
        <v>0</v>
      </c>
      <c r="I37" s="12">
        <f t="shared" si="1"/>
        <v>0.41435049703293497</v>
      </c>
      <c r="J37" s="12">
        <f t="shared" si="2"/>
        <v>0.10738575882465021</v>
      </c>
      <c r="K37" s="12">
        <f t="shared" si="3"/>
        <v>5.0455863650256512E-2</v>
      </c>
      <c r="L37" s="12">
        <f t="shared" si="4"/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/>
      <c r="X37" s="1"/>
      <c r="Y37" s="1"/>
    </row>
    <row r="38" spans="1:25" x14ac:dyDescent="0.2">
      <c r="A38" s="50">
        <v>10</v>
      </c>
      <c r="B38" s="12">
        <v>0</v>
      </c>
      <c r="C38" s="12">
        <v>67945.523140000005</v>
      </c>
      <c r="D38" s="12">
        <v>0</v>
      </c>
      <c r="E38" s="12">
        <v>0</v>
      </c>
      <c r="F38" s="237">
        <v>0</v>
      </c>
      <c r="G38" s="12">
        <v>100057.7595</v>
      </c>
      <c r="H38" s="12">
        <f t="shared" si="0"/>
        <v>0</v>
      </c>
      <c r="I38" s="12">
        <f t="shared" si="1"/>
        <v>0.67906300800189323</v>
      </c>
      <c r="J38" s="12">
        <f t="shared" si="2"/>
        <v>0</v>
      </c>
      <c r="K38" s="12">
        <f t="shared" si="3"/>
        <v>0</v>
      </c>
      <c r="L38" s="12">
        <f t="shared" si="4"/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/>
      <c r="X38" s="1"/>
      <c r="Y38" s="1"/>
    </row>
    <row r="39" spans="1:25" x14ac:dyDescent="0.2">
      <c r="A39" s="50">
        <v>10.1</v>
      </c>
      <c r="B39" s="12">
        <v>0</v>
      </c>
      <c r="C39" s="12">
        <v>13076.05329</v>
      </c>
      <c r="D39" s="12">
        <v>0</v>
      </c>
      <c r="E39" s="12">
        <v>0</v>
      </c>
      <c r="F39" s="237">
        <v>0</v>
      </c>
      <c r="G39" s="12">
        <v>265573.04772999999</v>
      </c>
      <c r="H39" s="12">
        <f t="shared" si="0"/>
        <v>0</v>
      </c>
      <c r="I39" s="12">
        <f t="shared" si="1"/>
        <v>4.9237124782685118E-2</v>
      </c>
      <c r="J39" s="12">
        <f t="shared" si="2"/>
        <v>0</v>
      </c>
      <c r="K39" s="12">
        <f t="shared" si="3"/>
        <v>0</v>
      </c>
      <c r="L39" s="12">
        <f t="shared" si="4"/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/>
      <c r="X39" s="1"/>
      <c r="Y39" s="1"/>
    </row>
    <row r="40" spans="1:25" x14ac:dyDescent="0.2">
      <c r="A40" s="50">
        <v>10.199999999999999</v>
      </c>
      <c r="B40" s="12">
        <v>0</v>
      </c>
      <c r="C40" s="12">
        <v>3116.0275999999999</v>
      </c>
      <c r="D40" s="12">
        <v>0</v>
      </c>
      <c r="E40" s="12">
        <v>0</v>
      </c>
      <c r="F40" s="237">
        <v>0</v>
      </c>
      <c r="G40" s="12">
        <v>10690.662</v>
      </c>
      <c r="H40" s="12">
        <f t="shared" si="0"/>
        <v>0</v>
      </c>
      <c r="I40" s="12">
        <f t="shared" si="1"/>
        <v>0.29147190323667516</v>
      </c>
      <c r="J40" s="12">
        <f t="shared" si="2"/>
        <v>0</v>
      </c>
      <c r="K40" s="12">
        <f t="shared" si="3"/>
        <v>0</v>
      </c>
      <c r="L40" s="12">
        <f t="shared" si="4"/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/>
      <c r="X40" s="1"/>
      <c r="Y40" s="1"/>
    </row>
    <row r="41" spans="1:25" x14ac:dyDescent="0.2">
      <c r="A41" s="50">
        <v>10.3</v>
      </c>
      <c r="B41" s="12">
        <v>0</v>
      </c>
      <c r="C41" s="12">
        <v>13181.348959999999</v>
      </c>
      <c r="D41" s="12">
        <v>0</v>
      </c>
      <c r="E41" s="12">
        <v>0</v>
      </c>
      <c r="F41" s="237">
        <v>0</v>
      </c>
      <c r="G41" s="12">
        <v>11745.184010000001</v>
      </c>
      <c r="H41" s="12">
        <f t="shared" si="0"/>
        <v>0</v>
      </c>
      <c r="I41" s="12">
        <f t="shared" si="1"/>
        <v>1.1222769220794864</v>
      </c>
      <c r="J41" s="12">
        <f t="shared" si="2"/>
        <v>0</v>
      </c>
      <c r="K41" s="12">
        <f t="shared" si="3"/>
        <v>0</v>
      </c>
      <c r="L41" s="12">
        <f t="shared" si="4"/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/>
      <c r="X41" s="1"/>
      <c r="Y41" s="1"/>
    </row>
    <row r="42" spans="1:25" x14ac:dyDescent="0.2">
      <c r="A42" s="50">
        <v>11</v>
      </c>
      <c r="B42" s="12">
        <v>0</v>
      </c>
      <c r="C42" s="12">
        <v>25729.00506</v>
      </c>
      <c r="D42" s="12">
        <v>0</v>
      </c>
      <c r="E42" s="12">
        <v>0</v>
      </c>
      <c r="F42" s="237">
        <v>0</v>
      </c>
      <c r="G42" s="12">
        <v>51235.990460000001</v>
      </c>
      <c r="H42" s="12">
        <f t="shared" si="0"/>
        <v>0</v>
      </c>
      <c r="I42" s="12">
        <f t="shared" si="1"/>
        <v>0.50216663772874004</v>
      </c>
      <c r="J42" s="12">
        <f t="shared" si="2"/>
        <v>0</v>
      </c>
      <c r="K42" s="12">
        <f t="shared" si="3"/>
        <v>0</v>
      </c>
      <c r="L42" s="12">
        <f t="shared" si="4"/>
        <v>0</v>
      </c>
      <c r="M42" s="1">
        <v>10222.21572</v>
      </c>
      <c r="N42" s="1">
        <v>19532.674729999999</v>
      </c>
      <c r="O42" s="1">
        <v>8159.3500299999996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/>
      <c r="X42" s="1"/>
      <c r="Y42" s="1"/>
    </row>
    <row r="43" spans="1:25" x14ac:dyDescent="0.2">
      <c r="A43" s="50">
        <v>11.1</v>
      </c>
      <c r="B43" s="12">
        <v>0</v>
      </c>
      <c r="C43" s="12">
        <v>92421.4234</v>
      </c>
      <c r="D43" s="12">
        <v>28517.029989999999</v>
      </c>
      <c r="E43" s="12">
        <v>0</v>
      </c>
      <c r="F43" s="237">
        <v>0</v>
      </c>
      <c r="G43" s="12">
        <v>159601.54203000001</v>
      </c>
      <c r="H43" s="12">
        <f t="shared" si="0"/>
        <v>0</v>
      </c>
      <c r="I43" s="12">
        <f t="shared" si="1"/>
        <v>0.57907600530969627</v>
      </c>
      <c r="J43" s="12">
        <f t="shared" si="2"/>
        <v>0.17867640642619673</v>
      </c>
      <c r="K43" s="12">
        <f t="shared" si="3"/>
        <v>0</v>
      </c>
      <c r="L43" s="12">
        <f t="shared" si="4"/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/>
      <c r="X43" s="1"/>
      <c r="Y43" s="1"/>
    </row>
    <row r="44" spans="1:25" x14ac:dyDescent="0.2">
      <c r="A44" s="50">
        <v>11.2</v>
      </c>
      <c r="B44" s="12">
        <v>0</v>
      </c>
      <c r="C44" s="12">
        <v>3610.2092299999999</v>
      </c>
      <c r="D44" s="12">
        <v>0</v>
      </c>
      <c r="E44" s="12">
        <v>0</v>
      </c>
      <c r="F44" s="237">
        <v>0</v>
      </c>
      <c r="G44" s="12">
        <v>6585.7160599999997</v>
      </c>
      <c r="H44" s="12">
        <f t="shared" si="0"/>
        <v>0</v>
      </c>
      <c r="I44" s="12">
        <f t="shared" si="1"/>
        <v>0.54818780480493412</v>
      </c>
      <c r="J44" s="12">
        <f t="shared" si="2"/>
        <v>0</v>
      </c>
      <c r="K44" s="12">
        <f t="shared" si="3"/>
        <v>0</v>
      </c>
      <c r="L44" s="12">
        <f t="shared" si="4"/>
        <v>0</v>
      </c>
      <c r="M44" s="1">
        <v>2803.7889700000001</v>
      </c>
      <c r="N44" s="1">
        <v>794.79353000000003</v>
      </c>
      <c r="O44" s="1">
        <v>1077.5350900000001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/>
      <c r="X44" s="1"/>
      <c r="Y44" s="1"/>
    </row>
    <row r="45" spans="1:25" x14ac:dyDescent="0.2">
      <c r="A45" s="50">
        <v>11.3</v>
      </c>
      <c r="B45" s="12">
        <v>0</v>
      </c>
      <c r="C45" s="12">
        <v>227531.99561000001</v>
      </c>
      <c r="D45" s="12">
        <v>69974.575769999996</v>
      </c>
      <c r="E45" s="12">
        <v>137649.65476999999</v>
      </c>
      <c r="F45" s="237">
        <v>0</v>
      </c>
      <c r="G45" s="12">
        <v>2168240</v>
      </c>
      <c r="H45" s="12">
        <f t="shared" si="0"/>
        <v>0</v>
      </c>
      <c r="I45" s="12">
        <f t="shared" si="1"/>
        <v>0.10493856566155038</v>
      </c>
      <c r="J45" s="12">
        <f t="shared" si="2"/>
        <v>3.2272523230823157E-2</v>
      </c>
      <c r="K45" s="12">
        <f t="shared" si="3"/>
        <v>6.3484510372467995E-2</v>
      </c>
      <c r="L45" s="12">
        <f t="shared" si="4"/>
        <v>0</v>
      </c>
      <c r="M45" s="1">
        <v>36942.271000000001</v>
      </c>
      <c r="N45" s="1">
        <v>154405.46205999999</v>
      </c>
      <c r="O45" s="1">
        <v>564266.37352000002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/>
      <c r="X45" s="1"/>
      <c r="Y45" s="1"/>
    </row>
    <row r="46" spans="1:25" x14ac:dyDescent="0.2">
      <c r="A46" s="50">
        <v>12</v>
      </c>
      <c r="B46" s="12">
        <v>83426.701860000001</v>
      </c>
      <c r="C46" s="12">
        <v>81105.599929999997</v>
      </c>
      <c r="D46" s="12">
        <v>495129.85989999998</v>
      </c>
      <c r="E46" s="12">
        <v>17931.618579999998</v>
      </c>
      <c r="F46" s="237">
        <v>0</v>
      </c>
      <c r="G46" s="12">
        <v>1575440</v>
      </c>
      <c r="H46" s="12">
        <f t="shared" si="0"/>
        <v>5.2954540864774288E-2</v>
      </c>
      <c r="I46" s="12">
        <f t="shared" si="1"/>
        <v>5.1481236943330115E-2</v>
      </c>
      <c r="J46" s="12">
        <f t="shared" si="2"/>
        <v>0.31428036605646675</v>
      </c>
      <c r="K46" s="12">
        <f t="shared" si="3"/>
        <v>1.1381974927639262E-2</v>
      </c>
      <c r="L46" s="12">
        <f t="shared" si="4"/>
        <v>0</v>
      </c>
      <c r="M46" s="1">
        <v>0</v>
      </c>
      <c r="N46" s="1">
        <v>0</v>
      </c>
      <c r="O46" s="1">
        <v>0</v>
      </c>
      <c r="P46" s="1">
        <v>68777.713699999993</v>
      </c>
      <c r="Q46" s="1">
        <v>264886.20776999998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/>
      <c r="X46" s="1"/>
      <c r="Y46" s="1"/>
    </row>
    <row r="47" spans="1:25" x14ac:dyDescent="0.2">
      <c r="A47" s="50">
        <v>12.1</v>
      </c>
      <c r="B47" s="12">
        <v>3089.0479099999998</v>
      </c>
      <c r="C47" s="12">
        <v>4345.1490700000004</v>
      </c>
      <c r="D47" s="12">
        <v>12998.436890000001</v>
      </c>
      <c r="E47" s="12">
        <v>15580.064920000001</v>
      </c>
      <c r="F47" s="237">
        <v>0</v>
      </c>
      <c r="G47" s="12">
        <v>71531.954259999999</v>
      </c>
      <c r="H47" s="12">
        <f t="shared" si="0"/>
        <v>4.3184167718557168E-2</v>
      </c>
      <c r="I47" s="12">
        <f t="shared" si="1"/>
        <v>6.0744168322404792E-2</v>
      </c>
      <c r="J47" s="12">
        <f t="shared" si="2"/>
        <v>0.18171510934475624</v>
      </c>
      <c r="K47" s="12">
        <f t="shared" si="3"/>
        <v>0.2178056657500301</v>
      </c>
      <c r="L47" s="12">
        <f t="shared" si="4"/>
        <v>0</v>
      </c>
      <c r="M47" s="1">
        <v>0</v>
      </c>
      <c r="N47" s="1">
        <v>0</v>
      </c>
      <c r="O47" s="1">
        <v>0</v>
      </c>
      <c r="P47" s="1">
        <v>0</v>
      </c>
      <c r="Q47" s="1">
        <v>657.78435999999999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/>
      <c r="X47" s="1"/>
      <c r="Y47" s="1"/>
    </row>
    <row r="48" spans="1:25" x14ac:dyDescent="0.2">
      <c r="A48" s="50">
        <v>13</v>
      </c>
      <c r="B48" s="12">
        <v>0</v>
      </c>
      <c r="C48" s="12">
        <v>2836.5846099999999</v>
      </c>
      <c r="D48" s="12">
        <v>0</v>
      </c>
      <c r="E48" s="12">
        <v>0</v>
      </c>
      <c r="F48" s="237">
        <v>0</v>
      </c>
      <c r="G48" s="12">
        <v>4545.1376</v>
      </c>
      <c r="H48" s="12">
        <f t="shared" si="0"/>
        <v>0</v>
      </c>
      <c r="I48" s="12">
        <f t="shared" si="1"/>
        <v>0.62409213089610305</v>
      </c>
      <c r="J48" s="12">
        <f t="shared" si="2"/>
        <v>0</v>
      </c>
      <c r="K48" s="12">
        <f t="shared" si="3"/>
        <v>0</v>
      </c>
      <c r="L48" s="12">
        <f t="shared" si="4"/>
        <v>0</v>
      </c>
      <c r="M48" s="1">
        <v>0</v>
      </c>
      <c r="N48" s="1">
        <v>0</v>
      </c>
      <c r="O48" s="1">
        <v>3788.1512899999998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/>
      <c r="X48" s="1"/>
      <c r="Y48" s="1"/>
    </row>
    <row r="49" spans="1:25" x14ac:dyDescent="0.2">
      <c r="A49" s="50" t="s">
        <v>98</v>
      </c>
      <c r="B49" s="12">
        <v>0</v>
      </c>
      <c r="C49" s="12">
        <v>2113.3317000000002</v>
      </c>
      <c r="D49" s="12">
        <v>6361.9484700000003</v>
      </c>
      <c r="E49" s="12">
        <v>8726.56603</v>
      </c>
      <c r="F49" s="237">
        <v>0</v>
      </c>
      <c r="G49" s="12">
        <v>43767.999799999998</v>
      </c>
      <c r="H49" s="12">
        <f t="shared" si="0"/>
        <v>0</v>
      </c>
      <c r="I49" s="12">
        <f t="shared" si="1"/>
        <v>4.8284859021590479E-2</v>
      </c>
      <c r="J49" s="12">
        <f t="shared" si="2"/>
        <v>0.14535616201497059</v>
      </c>
      <c r="K49" s="12">
        <f t="shared" si="3"/>
        <v>0.19938233572190797</v>
      </c>
      <c r="L49" s="12">
        <f t="shared" si="4"/>
        <v>0</v>
      </c>
      <c r="M49" s="1">
        <v>0</v>
      </c>
      <c r="N49" s="1">
        <v>2505.4013199999999</v>
      </c>
      <c r="O49" s="1">
        <v>12918.48</v>
      </c>
      <c r="P49" s="1">
        <v>0</v>
      </c>
      <c r="Q49" s="1">
        <v>4879.8948499999997</v>
      </c>
      <c r="R49" s="1">
        <v>9586.1747500000001</v>
      </c>
      <c r="S49" s="1">
        <v>9695.4480199999998</v>
      </c>
      <c r="T49" s="1">
        <v>28589.273379999999</v>
      </c>
      <c r="U49" s="1">
        <v>0</v>
      </c>
      <c r="V49" s="1">
        <v>0</v>
      </c>
      <c r="W49" s="1"/>
      <c r="X49" s="1"/>
      <c r="Y49" s="1"/>
    </row>
    <row r="50" spans="1:25" x14ac:dyDescent="0.2">
      <c r="A50" s="50" t="s">
        <v>105</v>
      </c>
      <c r="B50" s="12">
        <v>0</v>
      </c>
      <c r="C50" s="12">
        <v>4355.7525299999998</v>
      </c>
      <c r="D50" s="12">
        <v>9269.0890500000005</v>
      </c>
      <c r="E50" s="12">
        <v>9331.3957699999992</v>
      </c>
      <c r="F50" s="237">
        <v>0</v>
      </c>
      <c r="G50" s="12">
        <v>37550.413350000003</v>
      </c>
      <c r="H50" s="12">
        <f t="shared" si="0"/>
        <v>0</v>
      </c>
      <c r="I50" s="12">
        <f t="shared" si="1"/>
        <v>0.11599745892011597</v>
      </c>
      <c r="J50" s="12">
        <f t="shared" si="2"/>
        <v>0.2468438619730933</v>
      </c>
      <c r="K50" s="12">
        <f t="shared" si="3"/>
        <v>0.24850314384089192</v>
      </c>
      <c r="L50" s="12">
        <f t="shared" si="4"/>
        <v>0</v>
      </c>
      <c r="M50" s="1">
        <v>0</v>
      </c>
      <c r="N50" s="1">
        <v>1050.6530499999999</v>
      </c>
      <c r="O50" s="1">
        <v>8376.5907900000002</v>
      </c>
      <c r="P50" s="1">
        <v>0</v>
      </c>
      <c r="Q50" s="1">
        <v>2296.95975</v>
      </c>
      <c r="R50" s="1">
        <v>20794.590059999999</v>
      </c>
      <c r="S50" s="1">
        <v>18988.99077</v>
      </c>
      <c r="T50" s="1">
        <v>37594.61462</v>
      </c>
      <c r="U50" s="1">
        <v>0</v>
      </c>
      <c r="V50" s="1">
        <v>0</v>
      </c>
      <c r="W50" s="1"/>
      <c r="X50" s="1"/>
      <c r="Y50" s="1"/>
    </row>
    <row r="51" spans="1:25" x14ac:dyDescent="0.2">
      <c r="A51" s="50" t="s">
        <v>99</v>
      </c>
      <c r="B51" s="12">
        <v>0</v>
      </c>
      <c r="C51" s="12">
        <v>4840.0620399999998</v>
      </c>
      <c r="D51" s="12">
        <v>13566.241540000001</v>
      </c>
      <c r="E51" s="12">
        <v>31963.865720000002</v>
      </c>
      <c r="F51" s="237">
        <v>0</v>
      </c>
      <c r="G51" s="12">
        <v>109780.61334</v>
      </c>
      <c r="H51" s="12">
        <f t="shared" si="0"/>
        <v>0</v>
      </c>
      <c r="I51" s="12">
        <f t="shared" si="1"/>
        <v>4.4088495160888849E-2</v>
      </c>
      <c r="J51" s="12">
        <f t="shared" si="2"/>
        <v>0.12357593137127212</v>
      </c>
      <c r="K51" s="12">
        <f t="shared" si="3"/>
        <v>0.29116129658526468</v>
      </c>
      <c r="L51" s="12">
        <f t="shared" si="4"/>
        <v>0</v>
      </c>
      <c r="M51" s="1">
        <v>0</v>
      </c>
      <c r="N51" s="1">
        <v>11343.86815</v>
      </c>
      <c r="O51" s="1">
        <v>0</v>
      </c>
      <c r="P51" s="1">
        <v>0</v>
      </c>
      <c r="Q51" s="1">
        <v>3546.0516499999999</v>
      </c>
      <c r="R51" s="1">
        <v>6906.8266100000001</v>
      </c>
      <c r="S51" s="1">
        <v>29829.198329999999</v>
      </c>
      <c r="T51" s="1">
        <v>12634.285330000001</v>
      </c>
      <c r="U51" s="1">
        <v>2070.0007999999998</v>
      </c>
      <c r="V51" s="1">
        <v>4210.53341</v>
      </c>
      <c r="W51" s="1"/>
      <c r="X51" s="1"/>
      <c r="Y51" s="1"/>
    </row>
    <row r="52" spans="1:25" x14ac:dyDescent="0.2">
      <c r="A52" s="50" t="s">
        <v>106</v>
      </c>
      <c r="B52" s="12">
        <v>10310.81717</v>
      </c>
      <c r="C52" s="12">
        <v>5899.0174500000003</v>
      </c>
      <c r="D52" s="12">
        <v>50457.00692</v>
      </c>
      <c r="E52" s="12">
        <v>27456.50592</v>
      </c>
      <c r="F52" s="237">
        <v>0</v>
      </c>
      <c r="G52" s="12">
        <v>153294.41863999999</v>
      </c>
      <c r="H52" s="12">
        <f t="shared" si="0"/>
        <v>6.7261530207529285E-2</v>
      </c>
      <c r="I52" s="12">
        <f t="shared" si="1"/>
        <v>3.8481619241815868E-2</v>
      </c>
      <c r="J52" s="12">
        <f t="shared" si="2"/>
        <v>0.32915097214657474</v>
      </c>
      <c r="K52" s="12">
        <f t="shared" si="3"/>
        <v>0.17910962554011484</v>
      </c>
      <c r="L52" s="12">
        <f t="shared" si="4"/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39179.778339999997</v>
      </c>
      <c r="T52" s="1">
        <v>30675.80371</v>
      </c>
      <c r="U52" s="1">
        <v>0</v>
      </c>
      <c r="V52" s="1">
        <v>0</v>
      </c>
      <c r="W52" s="1"/>
      <c r="X52" s="1"/>
      <c r="Y52" s="1"/>
    </row>
    <row r="53" spans="1:25" x14ac:dyDescent="0.2">
      <c r="A53" s="50" t="s">
        <v>107</v>
      </c>
      <c r="B53" s="12">
        <v>0</v>
      </c>
      <c r="C53" s="12">
        <v>124876.26822</v>
      </c>
      <c r="D53" s="12">
        <v>0</v>
      </c>
      <c r="E53" s="12">
        <v>0</v>
      </c>
      <c r="F53" s="237">
        <v>0</v>
      </c>
      <c r="G53" s="12">
        <v>112828.65731</v>
      </c>
      <c r="H53" s="12">
        <f t="shared" si="0"/>
        <v>0</v>
      </c>
      <c r="I53" s="12">
        <f t="shared" si="1"/>
        <v>1.1067779338798551</v>
      </c>
      <c r="J53" s="12">
        <f t="shared" si="2"/>
        <v>0</v>
      </c>
      <c r="K53" s="12">
        <f t="shared" si="3"/>
        <v>0</v>
      </c>
      <c r="L53" s="12">
        <f t="shared" si="4"/>
        <v>0</v>
      </c>
      <c r="M53" s="1">
        <v>0</v>
      </c>
      <c r="N53" s="1">
        <v>12284.692150000001</v>
      </c>
      <c r="O53" s="1">
        <v>0</v>
      </c>
      <c r="P53" s="1">
        <v>0</v>
      </c>
      <c r="Q53" s="1">
        <v>53256.93262</v>
      </c>
      <c r="R53" s="1">
        <v>0</v>
      </c>
      <c r="S53" s="1">
        <v>0</v>
      </c>
      <c r="T53" s="1">
        <v>78929.631259999995</v>
      </c>
      <c r="U53" s="1">
        <v>0</v>
      </c>
      <c r="V53" s="1">
        <v>0</v>
      </c>
      <c r="W53" s="1"/>
      <c r="X53" s="1"/>
      <c r="Y53" s="1"/>
    </row>
    <row r="54" spans="1:25" x14ac:dyDescent="0.2">
      <c r="A54" s="50" t="s">
        <v>101</v>
      </c>
      <c r="B54" s="12">
        <v>3250.3729800000001</v>
      </c>
      <c r="C54" s="12">
        <v>40026.745239999997</v>
      </c>
      <c r="D54" s="12">
        <v>32201.94281</v>
      </c>
      <c r="E54" s="12">
        <v>20110.672289999999</v>
      </c>
      <c r="F54" s="237">
        <v>0</v>
      </c>
      <c r="G54" s="12">
        <v>175372.10462</v>
      </c>
      <c r="H54" s="12">
        <f t="shared" si="0"/>
        <v>1.8534150496984553E-2</v>
      </c>
      <c r="I54" s="12">
        <f t="shared" si="1"/>
        <v>0.22823895126725427</v>
      </c>
      <c r="J54" s="12">
        <f t="shared" si="2"/>
        <v>0.18362066692291715</v>
      </c>
      <c r="K54" s="12">
        <f t="shared" si="3"/>
        <v>0.11467429403083364</v>
      </c>
      <c r="L54" s="12">
        <f t="shared" si="4"/>
        <v>0</v>
      </c>
      <c r="M54" s="1">
        <v>0</v>
      </c>
      <c r="N54" s="1">
        <v>13776.373369999999</v>
      </c>
      <c r="O54" s="1">
        <v>0</v>
      </c>
      <c r="P54" s="1">
        <v>0</v>
      </c>
      <c r="Q54" s="1">
        <v>51150.744780000001</v>
      </c>
      <c r="R54" s="1">
        <v>0</v>
      </c>
      <c r="S54" s="1">
        <v>0</v>
      </c>
      <c r="T54" s="1">
        <v>72568.221359999996</v>
      </c>
      <c r="U54" s="1">
        <v>0</v>
      </c>
      <c r="V54" s="1">
        <v>0</v>
      </c>
      <c r="W54" s="1"/>
      <c r="X54" s="1"/>
      <c r="Y54" s="1"/>
    </row>
    <row r="55" spans="1:25" x14ac:dyDescent="0.2">
      <c r="A55" s="50" t="s">
        <v>110</v>
      </c>
      <c r="B55" s="47">
        <v>5060.0829800000001</v>
      </c>
      <c r="C55" s="11">
        <v>2502.6999999999998</v>
      </c>
      <c r="D55" s="11">
        <v>18791.990000000002</v>
      </c>
      <c r="E55" s="11">
        <v>0</v>
      </c>
      <c r="F55" s="237">
        <v>0</v>
      </c>
      <c r="G55" s="11">
        <v>27238.95</v>
      </c>
      <c r="H55" s="12">
        <f t="shared" si="0"/>
        <v>0.1857664476787835</v>
      </c>
      <c r="I55" s="12">
        <f t="shared" si="1"/>
        <v>9.1879459377105205E-2</v>
      </c>
      <c r="J55" s="12">
        <f t="shared" si="2"/>
        <v>0.68989406713548063</v>
      </c>
      <c r="K55" s="12">
        <f t="shared" si="3"/>
        <v>0</v>
      </c>
      <c r="L55" s="12">
        <f t="shared" si="4"/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/>
      <c r="X55" s="1"/>
      <c r="Y55" s="1"/>
    </row>
    <row r="56" spans="1:25" x14ac:dyDescent="0.2">
      <c r="A56" s="74" t="s">
        <v>211</v>
      </c>
      <c r="F56" s="237"/>
      <c r="I56" s="12"/>
      <c r="J56" s="12"/>
      <c r="K56" s="12"/>
      <c r="L56" s="12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50">
        <v>1</v>
      </c>
      <c r="B57" s="12">
        <v>2046.7358200000001</v>
      </c>
      <c r="C57" s="12">
        <v>12495.755450000001</v>
      </c>
      <c r="D57" s="12">
        <v>8437.5941199999997</v>
      </c>
      <c r="E57" s="12">
        <v>11165.126329999999</v>
      </c>
      <c r="F57" s="237">
        <v>0</v>
      </c>
      <c r="G57" s="12">
        <v>81497.830669999996</v>
      </c>
      <c r="H57" s="12">
        <f t="shared" si="0"/>
        <v>2.5113991417607388E-2</v>
      </c>
      <c r="I57" s="12">
        <f t="shared" si="1"/>
        <v>0.15332623392882269</v>
      </c>
      <c r="J57" s="12">
        <f t="shared" si="2"/>
        <v>0.10353151796353208</v>
      </c>
      <c r="K57" s="12">
        <f t="shared" si="3"/>
        <v>0.13699906167085218</v>
      </c>
      <c r="L57" s="12">
        <f t="shared" si="4"/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/>
      <c r="X57" s="1"/>
      <c r="Y57" s="1"/>
    </row>
    <row r="58" spans="1:25" x14ac:dyDescent="0.2">
      <c r="A58" s="50">
        <v>2</v>
      </c>
      <c r="B58" s="12">
        <v>0</v>
      </c>
      <c r="C58" s="12">
        <v>15326.37233</v>
      </c>
      <c r="D58" s="12">
        <v>3938.6504599999998</v>
      </c>
      <c r="E58" s="12">
        <v>4664.5392499999998</v>
      </c>
      <c r="F58" s="12">
        <v>12783.231019999999</v>
      </c>
      <c r="G58" s="12">
        <v>82596.830470000001</v>
      </c>
      <c r="H58" s="12">
        <f t="shared" si="0"/>
        <v>0</v>
      </c>
      <c r="I58" s="12">
        <f t="shared" si="1"/>
        <v>0.18555642199329542</v>
      </c>
      <c r="J58" s="12">
        <f t="shared" si="2"/>
        <v>4.768524939259694E-2</v>
      </c>
      <c r="K58" s="12">
        <f t="shared" si="3"/>
        <v>5.6473586497900879E-2</v>
      </c>
      <c r="L58" s="12">
        <f t="shared" si="4"/>
        <v>0.15476660481110105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/>
      <c r="X58" s="1"/>
      <c r="Y58" s="1"/>
    </row>
    <row r="59" spans="1:25" x14ac:dyDescent="0.2">
      <c r="A59" s="50">
        <v>2.2000000000000002</v>
      </c>
      <c r="B59" s="12">
        <v>0</v>
      </c>
      <c r="C59" s="12">
        <v>49414.207759999998</v>
      </c>
      <c r="D59" s="12">
        <v>30866.548650000001</v>
      </c>
      <c r="F59" s="12">
        <v>0</v>
      </c>
      <c r="G59" s="12">
        <v>93863.981639999998</v>
      </c>
      <c r="H59" s="12">
        <f t="shared" si="0"/>
        <v>0</v>
      </c>
      <c r="I59" s="12">
        <f t="shared" si="1"/>
        <v>0.52644482896027289</v>
      </c>
      <c r="J59" s="12">
        <f t="shared" si="2"/>
        <v>0.32884337645491768</v>
      </c>
      <c r="K59" s="12">
        <f t="shared" si="3"/>
        <v>0</v>
      </c>
      <c r="L59" s="12">
        <f t="shared" si="4"/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/>
      <c r="X59" s="1"/>
      <c r="Y59" s="1"/>
    </row>
    <row r="60" spans="1:25" x14ac:dyDescent="0.2">
      <c r="A60" s="50">
        <v>3</v>
      </c>
      <c r="B60" s="12" t="s">
        <v>127</v>
      </c>
      <c r="C60" s="12" t="s">
        <v>127</v>
      </c>
      <c r="D60" s="12" t="s">
        <v>127</v>
      </c>
      <c r="E60" s="12" t="s">
        <v>127</v>
      </c>
      <c r="F60" s="12" t="s">
        <v>127</v>
      </c>
      <c r="G60" s="12" t="s">
        <v>127</v>
      </c>
      <c r="H60" s="12" t="s">
        <v>127</v>
      </c>
      <c r="I60" s="12" t="s">
        <v>127</v>
      </c>
      <c r="J60" s="12" t="s">
        <v>127</v>
      </c>
      <c r="K60" s="12" t="s">
        <v>127</v>
      </c>
      <c r="L60" s="12" t="s">
        <v>127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/>
      <c r="X60" s="1"/>
      <c r="Y60" s="1"/>
    </row>
    <row r="61" spans="1:25" x14ac:dyDescent="0.2">
      <c r="A61" s="50">
        <v>5</v>
      </c>
      <c r="B61" s="12">
        <v>0</v>
      </c>
      <c r="C61" s="12">
        <v>16844.577560000002</v>
      </c>
      <c r="D61" s="12">
        <v>0</v>
      </c>
      <c r="E61" s="12">
        <v>15786.38841</v>
      </c>
      <c r="F61" s="12">
        <v>57549.688049999997</v>
      </c>
      <c r="G61" s="12">
        <v>138734.70689999999</v>
      </c>
      <c r="H61" s="12">
        <f t="shared" si="0"/>
        <v>0</v>
      </c>
      <c r="I61" s="12">
        <f t="shared" si="1"/>
        <v>0.12141574330164966</v>
      </c>
      <c r="J61" s="12">
        <f t="shared" si="2"/>
        <v>0</v>
      </c>
      <c r="K61" s="12">
        <f t="shared" si="3"/>
        <v>0.11378831413381535</v>
      </c>
      <c r="L61" s="12">
        <f t="shared" si="4"/>
        <v>0.41481824797800471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/>
      <c r="X61" s="1"/>
      <c r="Y61" s="1"/>
    </row>
    <row r="62" spans="1:25" x14ac:dyDescent="0.2">
      <c r="A62" s="50">
        <v>6</v>
      </c>
      <c r="B62" s="12">
        <v>0</v>
      </c>
      <c r="C62" s="12">
        <v>51864.115259999999</v>
      </c>
      <c r="D62" s="12">
        <v>0</v>
      </c>
      <c r="E62" s="12">
        <v>0</v>
      </c>
      <c r="F62" s="12">
        <v>0</v>
      </c>
      <c r="G62" s="12">
        <v>76575.086850000007</v>
      </c>
      <c r="H62" s="12">
        <f t="shared" si="0"/>
        <v>0</v>
      </c>
      <c r="I62" s="12">
        <f t="shared" si="1"/>
        <v>0.67729750488686513</v>
      </c>
      <c r="J62" s="12">
        <f t="shared" si="2"/>
        <v>0</v>
      </c>
      <c r="K62" s="12">
        <f t="shared" si="3"/>
        <v>0</v>
      </c>
      <c r="L62" s="12">
        <f t="shared" si="4"/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/>
      <c r="X62" s="1"/>
      <c r="Y62" s="1"/>
    </row>
    <row r="63" spans="1:25" x14ac:dyDescent="0.2">
      <c r="A63" s="50">
        <v>8</v>
      </c>
      <c r="B63" s="12">
        <v>0</v>
      </c>
      <c r="C63" s="12">
        <v>14307.88098</v>
      </c>
      <c r="D63" s="12">
        <v>9796.1705399999992</v>
      </c>
      <c r="E63" s="12">
        <v>0</v>
      </c>
      <c r="F63" s="12">
        <v>0</v>
      </c>
      <c r="G63" s="12">
        <v>120228.7334</v>
      </c>
      <c r="H63" s="12">
        <f t="shared" si="0"/>
        <v>0</v>
      </c>
      <c r="I63" s="12">
        <f t="shared" si="1"/>
        <v>0.11900550372095994</v>
      </c>
      <c r="J63" s="12">
        <f t="shared" si="2"/>
        <v>8.1479445578189869E-2</v>
      </c>
      <c r="K63" s="12">
        <f t="shared" si="3"/>
        <v>0</v>
      </c>
      <c r="L63" s="12">
        <f t="shared" si="4"/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/>
      <c r="X63" s="1"/>
      <c r="Y63" s="1"/>
    </row>
    <row r="64" spans="1:25" x14ac:dyDescent="0.2">
      <c r="A64" s="50">
        <v>9</v>
      </c>
      <c r="B64" s="12">
        <v>0</v>
      </c>
      <c r="C64" s="12">
        <v>41698.258370000003</v>
      </c>
      <c r="D64" s="12">
        <v>10228.006530000001</v>
      </c>
      <c r="E64" s="12">
        <v>5103.8466900000003</v>
      </c>
      <c r="F64" s="12">
        <v>0</v>
      </c>
      <c r="G64" s="12">
        <v>99565.140289999996</v>
      </c>
      <c r="H64" s="12">
        <f t="shared" si="0"/>
        <v>0</v>
      </c>
      <c r="I64" s="12">
        <f t="shared" si="1"/>
        <v>0.4188037926582226</v>
      </c>
      <c r="J64" s="12">
        <f t="shared" si="2"/>
        <v>0.10272678268929501</v>
      </c>
      <c r="K64" s="12">
        <f t="shared" si="3"/>
        <v>5.1261381997094561E-2</v>
      </c>
      <c r="L64" s="12">
        <f t="shared" si="4"/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/>
      <c r="X64" s="1"/>
      <c r="Y64" s="1"/>
    </row>
    <row r="65" spans="1:25" x14ac:dyDescent="0.2">
      <c r="A65" s="50">
        <v>10</v>
      </c>
      <c r="B65" s="12">
        <v>0</v>
      </c>
      <c r="C65" s="12">
        <v>88565.07776</v>
      </c>
      <c r="D65" s="12">
        <v>0</v>
      </c>
      <c r="E65" s="12">
        <v>0</v>
      </c>
      <c r="F65" s="12">
        <v>0</v>
      </c>
      <c r="G65" s="12">
        <v>65560.296889999998</v>
      </c>
      <c r="H65" s="12">
        <f t="shared" si="0"/>
        <v>0</v>
      </c>
      <c r="I65" s="12">
        <f t="shared" si="1"/>
        <v>1.3508950075164921</v>
      </c>
      <c r="J65" s="12">
        <f t="shared" si="2"/>
        <v>0</v>
      </c>
      <c r="K65" s="12">
        <f t="shared" si="3"/>
        <v>0</v>
      </c>
      <c r="L65" s="12">
        <f t="shared" si="4"/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/>
      <c r="X65" s="1"/>
      <c r="Y65" s="1"/>
    </row>
    <row r="66" spans="1:25" x14ac:dyDescent="0.2">
      <c r="A66" s="50">
        <v>10.1</v>
      </c>
      <c r="B66" s="12">
        <v>0</v>
      </c>
      <c r="C66" s="12">
        <v>11118.778979999999</v>
      </c>
      <c r="D66" s="12">
        <v>0</v>
      </c>
      <c r="E66" s="12">
        <v>0</v>
      </c>
      <c r="F66" s="12">
        <v>0</v>
      </c>
      <c r="G66" s="12">
        <v>225417.64498000001</v>
      </c>
      <c r="H66" s="12">
        <f t="shared" ref="H66:H127" si="6">B66/G66</f>
        <v>0</v>
      </c>
      <c r="I66" s="12">
        <f t="shared" ref="I66:I82" si="7">C66/G66</f>
        <v>4.9325237964341712E-2</v>
      </c>
      <c r="J66" s="12">
        <f t="shared" ref="J66:J127" si="8">D66/G66</f>
        <v>0</v>
      </c>
      <c r="K66" s="12">
        <f t="shared" ref="K66:K127" si="9">E66/G66</f>
        <v>0</v>
      </c>
      <c r="L66" s="12">
        <f t="shared" ref="L66:L127" si="10">F66/G66</f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/>
      <c r="X66" s="1"/>
      <c r="Y66" s="1"/>
    </row>
    <row r="67" spans="1:25" x14ac:dyDescent="0.2">
      <c r="A67" s="50">
        <v>10.199999999999999</v>
      </c>
      <c r="B67" s="12">
        <v>0</v>
      </c>
      <c r="C67" s="12">
        <v>1543.57484</v>
      </c>
      <c r="D67" s="12">
        <v>0</v>
      </c>
      <c r="E67" s="12">
        <v>0</v>
      </c>
      <c r="F67" s="12">
        <v>0</v>
      </c>
      <c r="G67" s="12">
        <v>6681.2876800000004</v>
      </c>
      <c r="H67" s="12">
        <f t="shared" si="6"/>
        <v>0</v>
      </c>
      <c r="I67" s="12">
        <f t="shared" si="7"/>
        <v>0.231029543095501</v>
      </c>
      <c r="J67" s="12">
        <f t="shared" si="8"/>
        <v>0</v>
      </c>
      <c r="K67" s="12">
        <f t="shared" si="9"/>
        <v>0</v>
      </c>
      <c r="L67" s="12">
        <f t="shared" si="10"/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/>
      <c r="X67" s="1"/>
      <c r="Y67" s="1"/>
    </row>
    <row r="68" spans="1:25" x14ac:dyDescent="0.2">
      <c r="A68" s="50">
        <v>10.3</v>
      </c>
      <c r="B68" s="12">
        <v>0</v>
      </c>
      <c r="C68" s="12">
        <v>10038.140799999999</v>
      </c>
      <c r="D68" s="12">
        <v>0</v>
      </c>
      <c r="E68" s="12">
        <v>0</v>
      </c>
      <c r="F68" s="12">
        <v>0</v>
      </c>
      <c r="G68" s="12">
        <v>7681.2657399999998</v>
      </c>
      <c r="H68" s="12">
        <f t="shared" si="6"/>
        <v>0</v>
      </c>
      <c r="I68" s="12">
        <f t="shared" si="7"/>
        <v>1.3068342041242802</v>
      </c>
      <c r="J68" s="12">
        <f t="shared" si="8"/>
        <v>0</v>
      </c>
      <c r="K68" s="12">
        <f t="shared" si="9"/>
        <v>0</v>
      </c>
      <c r="L68" s="12">
        <f t="shared" si="10"/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/>
      <c r="X68" s="1"/>
      <c r="Y68" s="1"/>
    </row>
    <row r="69" spans="1:25" x14ac:dyDescent="0.2">
      <c r="A69" s="50">
        <v>11</v>
      </c>
      <c r="B69" s="12">
        <v>0</v>
      </c>
      <c r="C69" s="12">
        <v>24607.8374</v>
      </c>
      <c r="D69" s="12">
        <v>0</v>
      </c>
      <c r="E69" s="12">
        <v>0</v>
      </c>
      <c r="F69" s="12">
        <v>0</v>
      </c>
      <c r="G69" s="12">
        <v>43386.120600000002</v>
      </c>
      <c r="H69" s="12">
        <f t="shared" si="6"/>
        <v>0</v>
      </c>
      <c r="I69" s="12">
        <f t="shared" si="7"/>
        <v>0.56718224767945713</v>
      </c>
      <c r="J69" s="12">
        <f t="shared" si="8"/>
        <v>0</v>
      </c>
      <c r="K69" s="12">
        <f t="shared" si="9"/>
        <v>0</v>
      </c>
      <c r="L69" s="12">
        <f t="shared" si="10"/>
        <v>0</v>
      </c>
      <c r="M69" s="1">
        <v>3726.8173000000002</v>
      </c>
      <c r="N69" s="1">
        <v>21832.875769999999</v>
      </c>
      <c r="O69" s="1">
        <v>5393.5718800000004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/>
      <c r="X69" s="1"/>
      <c r="Y69" s="1"/>
    </row>
    <row r="70" spans="1:25" x14ac:dyDescent="0.2">
      <c r="A70" s="50">
        <v>11.1</v>
      </c>
      <c r="B70" s="12">
        <v>0</v>
      </c>
      <c r="C70" s="12">
        <v>189423.77746000001</v>
      </c>
      <c r="D70" s="12">
        <v>0</v>
      </c>
      <c r="E70" s="12">
        <v>0</v>
      </c>
      <c r="F70" s="12">
        <v>0</v>
      </c>
      <c r="G70" s="12">
        <v>144756.87372999999</v>
      </c>
      <c r="H70" s="12">
        <f t="shared" si="6"/>
        <v>0</v>
      </c>
      <c r="I70" s="12">
        <f t="shared" si="7"/>
        <v>1.3085649930055312</v>
      </c>
      <c r="J70" s="12">
        <f t="shared" si="8"/>
        <v>0</v>
      </c>
      <c r="K70" s="12">
        <f t="shared" si="9"/>
        <v>0</v>
      </c>
      <c r="L70" s="12">
        <f t="shared" si="10"/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/>
      <c r="X70" s="1"/>
      <c r="Y70" s="1"/>
    </row>
    <row r="71" spans="1:25" x14ac:dyDescent="0.2">
      <c r="A71" s="50">
        <v>11.2</v>
      </c>
      <c r="B71" s="12">
        <v>0</v>
      </c>
      <c r="C71" s="12">
        <v>2843.9853899999998</v>
      </c>
      <c r="D71" s="12">
        <v>0</v>
      </c>
      <c r="E71" s="12">
        <v>0</v>
      </c>
      <c r="F71" s="12">
        <v>0</v>
      </c>
      <c r="G71" s="12">
        <v>3587.1874800000001</v>
      </c>
      <c r="H71" s="12">
        <f t="shared" si="6"/>
        <v>0</v>
      </c>
      <c r="I71" s="12">
        <f t="shared" si="7"/>
        <v>0.7928176059535087</v>
      </c>
      <c r="J71" s="12">
        <f t="shared" si="8"/>
        <v>0</v>
      </c>
      <c r="K71" s="12">
        <f t="shared" si="9"/>
        <v>0</v>
      </c>
      <c r="L71" s="12">
        <f t="shared" si="10"/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/>
      <c r="X71" s="1"/>
      <c r="Y71" s="1"/>
    </row>
    <row r="72" spans="1:25" x14ac:dyDescent="0.2">
      <c r="A72" s="50">
        <v>11.3</v>
      </c>
      <c r="B72" s="12">
        <v>0</v>
      </c>
      <c r="C72" s="12">
        <v>533623.33609</v>
      </c>
      <c r="D72" s="12">
        <v>0</v>
      </c>
      <c r="E72" s="12">
        <v>0</v>
      </c>
      <c r="F72" s="12">
        <v>0</v>
      </c>
      <c r="G72" s="12">
        <v>1359970</v>
      </c>
      <c r="H72" s="12">
        <f t="shared" si="6"/>
        <v>0</v>
      </c>
      <c r="I72" s="12">
        <f t="shared" si="7"/>
        <v>0.39237875547990031</v>
      </c>
      <c r="J72" s="12">
        <f t="shared" si="8"/>
        <v>0</v>
      </c>
      <c r="K72" s="12">
        <f t="shared" si="9"/>
        <v>0</v>
      </c>
      <c r="L72" s="12">
        <f t="shared" si="10"/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/>
      <c r="X72" s="1"/>
      <c r="Y72" s="1"/>
    </row>
    <row r="73" spans="1:25" x14ac:dyDescent="0.2">
      <c r="A73" s="50">
        <v>12</v>
      </c>
      <c r="B73" s="12">
        <v>0</v>
      </c>
      <c r="C73" s="12">
        <v>297952.46055000002</v>
      </c>
      <c r="D73" s="12">
        <v>64717.719920000003</v>
      </c>
      <c r="E73" s="12">
        <v>0</v>
      </c>
      <c r="F73" s="12">
        <v>62197.967640000003</v>
      </c>
      <c r="G73" s="12">
        <v>1128220</v>
      </c>
      <c r="H73" s="12">
        <f t="shared" si="6"/>
        <v>0</v>
      </c>
      <c r="I73" s="12">
        <f t="shared" si="7"/>
        <v>0.26409074520040421</v>
      </c>
      <c r="J73" s="12">
        <f t="shared" si="8"/>
        <v>5.736267742107036E-2</v>
      </c>
      <c r="K73" s="12">
        <f t="shared" si="9"/>
        <v>0</v>
      </c>
      <c r="L73" s="12">
        <f t="shared" si="10"/>
        <v>5.512929006754002E-2</v>
      </c>
      <c r="M73" s="1">
        <v>0</v>
      </c>
      <c r="N73" s="1">
        <v>0</v>
      </c>
      <c r="O73" s="1">
        <v>0</v>
      </c>
      <c r="P73" s="1">
        <v>58640.605730000003</v>
      </c>
      <c r="Q73" s="1">
        <v>222782.55546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/>
      <c r="X73" s="1"/>
      <c r="Y73" s="1"/>
    </row>
    <row r="74" spans="1:25" x14ac:dyDescent="0.2">
      <c r="A74" s="50">
        <v>12.1</v>
      </c>
      <c r="B74" s="12">
        <v>3969.0286299999998</v>
      </c>
      <c r="C74" s="12">
        <v>3619.18246</v>
      </c>
      <c r="D74" s="12">
        <v>6844.1236399999998</v>
      </c>
      <c r="E74" s="12">
        <v>0</v>
      </c>
      <c r="F74" s="12">
        <v>20917.833040000001</v>
      </c>
      <c r="G74" s="12">
        <v>52653.492460000001</v>
      </c>
      <c r="H74" s="12">
        <f t="shared" si="6"/>
        <v>7.5380158932766061E-2</v>
      </c>
      <c r="I74" s="12">
        <f t="shared" si="7"/>
        <v>6.8735848106361297E-2</v>
      </c>
      <c r="J74" s="12">
        <f t="shared" si="8"/>
        <v>0.12998422935001641</v>
      </c>
      <c r="K74" s="12">
        <f t="shared" si="9"/>
        <v>0</v>
      </c>
      <c r="L74" s="12">
        <f t="shared" si="10"/>
        <v>0.39727342029383783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/>
      <c r="X74" s="1"/>
      <c r="Y74" s="1"/>
    </row>
    <row r="75" spans="1:25" x14ac:dyDescent="0.2">
      <c r="A75" s="50">
        <v>13</v>
      </c>
      <c r="B75" s="12">
        <v>0</v>
      </c>
      <c r="C75" s="12">
        <v>3184.2351600000002</v>
      </c>
      <c r="D75" s="12">
        <v>0</v>
      </c>
      <c r="E75" s="12">
        <v>0</v>
      </c>
      <c r="F75" s="12">
        <v>0</v>
      </c>
      <c r="G75" s="12">
        <v>3815.5894899999998</v>
      </c>
      <c r="H75" s="12">
        <f t="shared" si="6"/>
        <v>0</v>
      </c>
      <c r="I75" s="12">
        <f t="shared" si="7"/>
        <v>0.83453295181395426</v>
      </c>
      <c r="J75" s="12">
        <f t="shared" si="8"/>
        <v>0</v>
      </c>
      <c r="K75" s="12">
        <f t="shared" si="9"/>
        <v>0</v>
      </c>
      <c r="L75" s="12">
        <f t="shared" si="10"/>
        <v>0</v>
      </c>
      <c r="M75" s="1">
        <v>380.89440999999999</v>
      </c>
      <c r="N75" s="1">
        <v>1707.22885</v>
      </c>
      <c r="O75" s="1">
        <v>3907.8579599999998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/>
      <c r="X75" s="1"/>
      <c r="Y75" s="1"/>
    </row>
    <row r="76" spans="1:25" x14ac:dyDescent="0.2">
      <c r="A76" s="50" t="s">
        <v>98</v>
      </c>
      <c r="B76" s="12">
        <v>0</v>
      </c>
      <c r="C76" s="12">
        <v>12142.800139999999</v>
      </c>
      <c r="D76" s="12">
        <v>0</v>
      </c>
      <c r="E76" s="12">
        <v>10223.40452</v>
      </c>
      <c r="F76" s="12">
        <v>22488.382409999998</v>
      </c>
      <c r="G76" s="12">
        <v>31413.339469999999</v>
      </c>
      <c r="H76" s="12">
        <f t="shared" si="6"/>
        <v>0</v>
      </c>
      <c r="I76" s="12">
        <f t="shared" si="7"/>
        <v>0.38654916493664976</v>
      </c>
      <c r="J76" s="12">
        <f t="shared" si="8"/>
        <v>0</v>
      </c>
      <c r="K76" s="12">
        <f t="shared" si="9"/>
        <v>0.32544787318022766</v>
      </c>
      <c r="L76" s="12">
        <f t="shared" si="10"/>
        <v>0.71588639697083434</v>
      </c>
      <c r="M76" s="1">
        <v>0</v>
      </c>
      <c r="N76" s="1">
        <v>16712.73689</v>
      </c>
      <c r="O76" s="1">
        <v>3254.7404499999998</v>
      </c>
      <c r="P76" s="1">
        <v>0</v>
      </c>
      <c r="Q76" s="1">
        <v>6106.8915900000002</v>
      </c>
      <c r="R76" s="1">
        <v>12369.076359999999</v>
      </c>
      <c r="S76" s="1">
        <v>9734.1293000000005</v>
      </c>
      <c r="T76" s="1">
        <v>29690.494699999999</v>
      </c>
      <c r="U76" s="1">
        <v>0</v>
      </c>
      <c r="V76" s="1">
        <v>0</v>
      </c>
      <c r="W76" s="1"/>
      <c r="X76" s="1"/>
      <c r="Y76" s="1"/>
    </row>
    <row r="77" spans="1:25" x14ac:dyDescent="0.2">
      <c r="A77" s="50" t="s">
        <v>105</v>
      </c>
      <c r="B77" s="12">
        <v>3063.5549900000001</v>
      </c>
      <c r="C77" s="12">
        <v>2584.9800500000001</v>
      </c>
      <c r="D77" s="12">
        <v>2938.2404900000001</v>
      </c>
      <c r="E77" s="12">
        <v>9804.07863</v>
      </c>
      <c r="F77" s="12">
        <v>13302.60922</v>
      </c>
      <c r="G77" s="12">
        <v>27766.442169999998</v>
      </c>
      <c r="H77" s="12">
        <f t="shared" si="6"/>
        <v>0.11033300453991871</v>
      </c>
      <c r="I77" s="12">
        <f t="shared" si="7"/>
        <v>9.3097273110233705E-2</v>
      </c>
      <c r="J77" s="12">
        <f t="shared" si="8"/>
        <v>0.10581984079957481</v>
      </c>
      <c r="K77" s="12">
        <f t="shared" si="9"/>
        <v>0.35309092068672476</v>
      </c>
      <c r="L77" s="12">
        <f t="shared" si="10"/>
        <v>0.47908943963921613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15703.55668</v>
      </c>
      <c r="S77" s="1">
        <v>19110.958129999999</v>
      </c>
      <c r="T77" s="1">
        <v>40672.236470000003</v>
      </c>
      <c r="U77" s="1">
        <v>0</v>
      </c>
      <c r="V77" s="1">
        <v>0</v>
      </c>
      <c r="W77" s="1"/>
      <c r="X77" s="1"/>
      <c r="Y77" s="1"/>
    </row>
    <row r="78" spans="1:25" x14ac:dyDescent="0.2">
      <c r="A78" s="50" t="s">
        <v>99</v>
      </c>
      <c r="B78" s="12">
        <v>0</v>
      </c>
      <c r="C78" s="12">
        <v>3857.0158900000001</v>
      </c>
      <c r="D78" s="12">
        <v>5001.11661</v>
      </c>
      <c r="E78" s="12">
        <v>34135.920630000001</v>
      </c>
      <c r="F78" s="12">
        <v>0</v>
      </c>
      <c r="G78" s="12">
        <v>76711.543290000001</v>
      </c>
      <c r="H78" s="12">
        <f t="shared" si="6"/>
        <v>0</v>
      </c>
      <c r="I78" s="12">
        <f t="shared" si="7"/>
        <v>5.0279471961852638E-2</v>
      </c>
      <c r="J78" s="12">
        <f t="shared" si="8"/>
        <v>6.5193794773412389E-2</v>
      </c>
      <c r="K78" s="12">
        <f t="shared" si="9"/>
        <v>0.44499066458554626</v>
      </c>
      <c r="L78" s="12">
        <f t="shared" si="10"/>
        <v>0</v>
      </c>
      <c r="M78" s="1">
        <v>0</v>
      </c>
      <c r="N78" s="1">
        <v>11734.243640000001</v>
      </c>
      <c r="O78" s="1">
        <v>0</v>
      </c>
      <c r="P78" s="1">
        <v>0</v>
      </c>
      <c r="Q78" s="1">
        <v>4057.48477</v>
      </c>
      <c r="R78" s="1">
        <v>5050.9228599999997</v>
      </c>
      <c r="S78" s="1">
        <v>20862.44081</v>
      </c>
      <c r="T78" s="1">
        <v>16280.0602</v>
      </c>
      <c r="U78" s="1">
        <v>2468.1192599999999</v>
      </c>
      <c r="V78" s="1">
        <v>3846.9648200000001</v>
      </c>
      <c r="W78" s="1"/>
      <c r="X78" s="1"/>
      <c r="Y78" s="1"/>
    </row>
    <row r="79" spans="1:25" x14ac:dyDescent="0.2">
      <c r="A79" s="50" t="s">
        <v>106</v>
      </c>
      <c r="B79" s="12">
        <v>9642.6386000000002</v>
      </c>
      <c r="C79" s="12">
        <v>5246.1297100000002</v>
      </c>
      <c r="D79" s="12">
        <v>38987.10067</v>
      </c>
      <c r="E79" s="12">
        <v>23608.976640000001</v>
      </c>
      <c r="F79" s="12">
        <v>0</v>
      </c>
      <c r="G79" s="12">
        <v>102284.78843</v>
      </c>
      <c r="H79" s="12">
        <f t="shared" si="6"/>
        <v>9.4272459747023599E-2</v>
      </c>
      <c r="I79" s="12">
        <f t="shared" si="7"/>
        <v>5.1289441866424361E-2</v>
      </c>
      <c r="J79" s="12">
        <f t="shared" si="8"/>
        <v>0.38116225558486988</v>
      </c>
      <c r="K79" s="12">
        <f t="shared" si="9"/>
        <v>0.23081610669955219</v>
      </c>
      <c r="L79" s="12">
        <f t="shared" si="10"/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39151.5749</v>
      </c>
      <c r="T79" s="1">
        <v>27365.781190000002</v>
      </c>
      <c r="U79" s="1">
        <v>0</v>
      </c>
      <c r="V79" s="1">
        <v>0</v>
      </c>
      <c r="W79" s="1"/>
      <c r="X79" s="1"/>
      <c r="Y79" s="1"/>
    </row>
    <row r="80" spans="1:25" x14ac:dyDescent="0.2">
      <c r="A80" s="50" t="s">
        <v>107</v>
      </c>
      <c r="B80" s="12">
        <v>0</v>
      </c>
      <c r="C80" s="12">
        <v>106081.09145000001</v>
      </c>
      <c r="D80" s="12">
        <v>0</v>
      </c>
      <c r="E80" s="12">
        <v>0</v>
      </c>
      <c r="F80" s="12">
        <v>0</v>
      </c>
      <c r="G80" s="12">
        <v>57365.172120000003</v>
      </c>
      <c r="H80" s="12">
        <f t="shared" si="6"/>
        <v>0</v>
      </c>
      <c r="I80" s="12">
        <f t="shared" si="7"/>
        <v>1.8492246694229915</v>
      </c>
      <c r="J80" s="12">
        <f t="shared" si="8"/>
        <v>0</v>
      </c>
      <c r="K80" s="12">
        <f t="shared" si="9"/>
        <v>0</v>
      </c>
      <c r="L80" s="12">
        <f t="shared" si="10"/>
        <v>0</v>
      </c>
      <c r="M80" s="1">
        <v>0</v>
      </c>
      <c r="N80" s="1">
        <v>9008.7762500000008</v>
      </c>
      <c r="O80" s="1">
        <v>0</v>
      </c>
      <c r="P80" s="1">
        <v>0</v>
      </c>
      <c r="Q80" s="1">
        <v>44991.572610000003</v>
      </c>
      <c r="R80" s="1">
        <v>0</v>
      </c>
      <c r="S80" s="1">
        <v>0</v>
      </c>
      <c r="T80" s="1">
        <v>70575.454329999993</v>
      </c>
      <c r="U80" s="1">
        <v>0</v>
      </c>
      <c r="V80" s="1">
        <v>0</v>
      </c>
      <c r="W80" s="1"/>
      <c r="X80" s="1"/>
      <c r="Y80" s="1"/>
    </row>
    <row r="81" spans="1:25" x14ac:dyDescent="0.2">
      <c r="A81" s="50" t="s">
        <v>101</v>
      </c>
      <c r="B81" s="12">
        <v>0</v>
      </c>
      <c r="C81" s="12">
        <v>113567.33783999999</v>
      </c>
      <c r="D81" s="12">
        <v>26340.395659999998</v>
      </c>
      <c r="E81" s="12">
        <v>0</v>
      </c>
      <c r="F81" s="12">
        <v>0</v>
      </c>
      <c r="G81" s="12">
        <v>281348</v>
      </c>
      <c r="H81" s="12">
        <f t="shared" si="6"/>
        <v>0</v>
      </c>
      <c r="I81" s="12">
        <f t="shared" si="7"/>
        <v>0.40365432787864136</v>
      </c>
      <c r="J81" s="12">
        <f t="shared" si="8"/>
        <v>9.3622118017544109E-2</v>
      </c>
      <c r="K81" s="12">
        <f t="shared" si="9"/>
        <v>0</v>
      </c>
      <c r="L81" s="12">
        <f t="shared" si="10"/>
        <v>0</v>
      </c>
      <c r="M81" s="1">
        <v>0</v>
      </c>
      <c r="N81" s="1">
        <v>14639.67583</v>
      </c>
      <c r="O81" s="1">
        <v>0</v>
      </c>
      <c r="P81" s="1">
        <v>0</v>
      </c>
      <c r="Q81" s="1">
        <v>35767.538280000001</v>
      </c>
      <c r="R81" s="1">
        <v>0</v>
      </c>
      <c r="S81" s="1">
        <v>0</v>
      </c>
      <c r="T81" s="1">
        <v>64068.925349999998</v>
      </c>
      <c r="U81" s="1">
        <v>0</v>
      </c>
      <c r="V81" s="1">
        <v>0</v>
      </c>
      <c r="W81" s="1"/>
      <c r="X81" s="1"/>
      <c r="Y81" s="1"/>
    </row>
    <row r="82" spans="1:25" ht="18" customHeight="1" x14ac:dyDescent="0.2">
      <c r="A82" s="50" t="s">
        <v>110</v>
      </c>
      <c r="B82" s="47">
        <v>1712.44415</v>
      </c>
      <c r="C82" s="12">
        <v>329.36527999999998</v>
      </c>
      <c r="D82" s="12">
        <v>1277.2107699999999</v>
      </c>
      <c r="E82" s="12">
        <v>7281.1149100000002</v>
      </c>
      <c r="F82" s="12">
        <v>2327.1133599999998</v>
      </c>
      <c r="G82" s="12">
        <v>21657.33193</v>
      </c>
      <c r="H82" s="12">
        <f t="shared" si="6"/>
        <v>7.9069949868935674E-2</v>
      </c>
      <c r="I82" s="12">
        <f t="shared" si="7"/>
        <v>1.5208026596469124E-2</v>
      </c>
      <c r="J82" s="12">
        <f t="shared" si="8"/>
        <v>5.8973597215398077E-2</v>
      </c>
      <c r="K82" s="12">
        <f t="shared" si="9"/>
        <v>0.33619630218226981</v>
      </c>
      <c r="L82" s="12">
        <f t="shared" si="10"/>
        <v>0.10745152577065387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/>
      <c r="X82" s="1"/>
      <c r="Y82" s="1"/>
    </row>
    <row r="83" spans="1:25" ht="17" customHeight="1" x14ac:dyDescent="0.2">
      <c r="A83" s="74" t="s">
        <v>212</v>
      </c>
      <c r="J83" s="12"/>
      <c r="K83" s="12"/>
      <c r="L83" s="12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8">
        <v>1</v>
      </c>
      <c r="B84" s="12" t="s">
        <v>127</v>
      </c>
      <c r="C84" s="12" t="s">
        <v>127</v>
      </c>
      <c r="D84" s="12" t="s">
        <v>127</v>
      </c>
      <c r="E84" s="12" t="s">
        <v>127</v>
      </c>
      <c r="F84" s="12" t="s">
        <v>127</v>
      </c>
      <c r="G84" s="12" t="s">
        <v>127</v>
      </c>
      <c r="H84" s="12" t="s">
        <v>127</v>
      </c>
      <c r="I84" s="12" t="s">
        <v>127</v>
      </c>
      <c r="J84" s="12" t="s">
        <v>127</v>
      </c>
      <c r="K84" s="12" t="s">
        <v>127</v>
      </c>
      <c r="L84" s="12" t="s">
        <v>127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/>
      <c r="X84" s="1"/>
      <c r="Y84" s="1"/>
    </row>
    <row r="85" spans="1:25" x14ac:dyDescent="0.2">
      <c r="A85" s="8">
        <v>2</v>
      </c>
      <c r="B85" s="12">
        <v>0</v>
      </c>
      <c r="C85" s="12">
        <v>9324.3967799999991</v>
      </c>
      <c r="D85" s="12">
        <v>1789.3814299999999</v>
      </c>
      <c r="E85" s="12">
        <v>1882.27711</v>
      </c>
      <c r="F85" s="12">
        <v>9808.3465699999997</v>
      </c>
      <c r="G85" s="12">
        <v>29361.02851</v>
      </c>
      <c r="H85" s="12">
        <f t="shared" si="6"/>
        <v>0</v>
      </c>
      <c r="I85" s="12">
        <f>C85/G85</f>
        <v>0.31757732113588005</v>
      </c>
      <c r="J85" s="12">
        <f t="shared" si="8"/>
        <v>6.0944099059423579E-2</v>
      </c>
      <c r="K85" s="12">
        <f t="shared" si="9"/>
        <v>6.4108010022840986E-2</v>
      </c>
      <c r="L85" s="12">
        <f t="shared" si="10"/>
        <v>0.33406004720370741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/>
      <c r="X85" s="1"/>
      <c r="Y85" s="1"/>
    </row>
    <row r="86" spans="1:25" x14ac:dyDescent="0.2">
      <c r="A86" s="8">
        <v>2.2000000000000002</v>
      </c>
      <c r="B86" s="12">
        <v>0</v>
      </c>
      <c r="C86" s="12">
        <v>40822.338029999999</v>
      </c>
      <c r="D86" s="12">
        <v>16974.93779</v>
      </c>
      <c r="E86" s="12">
        <v>745.58326999999997</v>
      </c>
      <c r="F86" s="12">
        <v>6186.0587400000004</v>
      </c>
      <c r="G86" s="12">
        <v>46068.384989999999</v>
      </c>
      <c r="H86" s="12">
        <f t="shared" si="6"/>
        <v>0</v>
      </c>
      <c r="I86" s="12">
        <f>C86/G86</f>
        <v>0.88612479119598497</v>
      </c>
      <c r="J86" s="12">
        <f t="shared" si="8"/>
        <v>0.36847260423139916</v>
      </c>
      <c r="K86" s="12">
        <f t="shared" si="9"/>
        <v>1.6184271928825867E-2</v>
      </c>
      <c r="L86" s="12">
        <f t="shared" si="10"/>
        <v>0.13427991324946165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/>
      <c r="X86" s="1"/>
      <c r="Y86" s="1"/>
    </row>
    <row r="87" spans="1:25" x14ac:dyDescent="0.2">
      <c r="A87" s="8">
        <v>3</v>
      </c>
      <c r="B87" s="12" t="s">
        <v>127</v>
      </c>
      <c r="C87" s="12" t="s">
        <v>127</v>
      </c>
      <c r="D87" s="12" t="s">
        <v>127</v>
      </c>
      <c r="E87" s="12" t="s">
        <v>127</v>
      </c>
      <c r="F87" s="12" t="s">
        <v>127</v>
      </c>
      <c r="G87" s="12" t="s">
        <v>127</v>
      </c>
      <c r="H87" s="12" t="s">
        <v>127</v>
      </c>
      <c r="I87" s="12" t="s">
        <v>127</v>
      </c>
      <c r="J87" s="12" t="s">
        <v>127</v>
      </c>
      <c r="K87" s="12" t="s">
        <v>127</v>
      </c>
      <c r="L87" s="12" t="s">
        <v>127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/>
      <c r="X87" s="1"/>
      <c r="Y87" s="1"/>
    </row>
    <row r="88" spans="1:25" x14ac:dyDescent="0.2">
      <c r="A88" s="8">
        <v>5</v>
      </c>
      <c r="B88" s="12">
        <v>0</v>
      </c>
      <c r="C88" s="12">
        <v>5283.1465200000002</v>
      </c>
      <c r="D88" s="12">
        <v>1981.3948499999999</v>
      </c>
      <c r="E88" s="12">
        <v>9772.3199700000005</v>
      </c>
      <c r="F88" s="12">
        <v>28685.970020000001</v>
      </c>
      <c r="G88" s="12">
        <v>131186.70916999999</v>
      </c>
      <c r="H88" s="12">
        <f t="shared" si="6"/>
        <v>0</v>
      </c>
      <c r="I88" s="12">
        <f>C88/G88</f>
        <v>4.027196469387586E-2</v>
      </c>
      <c r="J88" s="12">
        <f t="shared" si="8"/>
        <v>1.5103624921579394E-2</v>
      </c>
      <c r="K88" s="12">
        <f t="shared" si="9"/>
        <v>7.4491692274530757E-2</v>
      </c>
      <c r="L88" s="12">
        <f t="shared" si="10"/>
        <v>0.21866521541314765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/>
      <c r="X88" s="1"/>
      <c r="Y88" s="1"/>
    </row>
    <row r="89" spans="1:25" x14ac:dyDescent="0.2">
      <c r="A89" s="8">
        <v>6</v>
      </c>
      <c r="B89" s="12">
        <v>0</v>
      </c>
      <c r="C89" s="12">
        <v>40635.321799999998</v>
      </c>
      <c r="D89" s="12">
        <v>0</v>
      </c>
      <c r="E89" s="12">
        <v>0</v>
      </c>
      <c r="F89" s="12">
        <v>0</v>
      </c>
      <c r="G89" s="12">
        <v>28228.807980000001</v>
      </c>
      <c r="H89" s="12">
        <f t="shared" si="6"/>
        <v>0</v>
      </c>
      <c r="I89" s="12">
        <f t="shared" ref="I89:I109" si="11">C89/G89</f>
        <v>1.439498324859837</v>
      </c>
      <c r="J89" s="12">
        <f t="shared" si="8"/>
        <v>0</v>
      </c>
      <c r="K89" s="12">
        <f t="shared" si="9"/>
        <v>0</v>
      </c>
      <c r="L89" s="12">
        <f t="shared" si="10"/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/>
      <c r="X89" s="1"/>
      <c r="Y89" s="1"/>
    </row>
    <row r="90" spans="1:25" x14ac:dyDescent="0.2">
      <c r="A90" s="8">
        <v>8</v>
      </c>
      <c r="B90" s="12">
        <v>0</v>
      </c>
      <c r="C90" s="12">
        <v>38176.704819999999</v>
      </c>
      <c r="D90" s="12">
        <v>12063.23379</v>
      </c>
      <c r="E90" s="12">
        <v>0</v>
      </c>
      <c r="F90" s="12">
        <v>0</v>
      </c>
      <c r="G90" s="12">
        <v>77331.180030000003</v>
      </c>
      <c r="H90" s="12">
        <f t="shared" si="6"/>
        <v>0</v>
      </c>
      <c r="I90" s="12">
        <f t="shared" si="11"/>
        <v>0.49367803265370652</v>
      </c>
      <c r="J90" s="12">
        <f t="shared" si="8"/>
        <v>0.15599443568972007</v>
      </c>
      <c r="K90" s="12">
        <f t="shared" si="9"/>
        <v>0</v>
      </c>
      <c r="L90" s="12">
        <f t="shared" si="10"/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/>
      <c r="X90" s="1"/>
      <c r="Y90" s="1"/>
    </row>
    <row r="91" spans="1:25" x14ac:dyDescent="0.2">
      <c r="A91" s="8">
        <v>9</v>
      </c>
      <c r="B91" s="12">
        <v>0</v>
      </c>
      <c r="C91" s="12">
        <v>41634.509830000003</v>
      </c>
      <c r="D91" s="12">
        <v>10424.912179999999</v>
      </c>
      <c r="E91" s="12">
        <v>5032.67238</v>
      </c>
      <c r="F91" s="12">
        <v>0</v>
      </c>
      <c r="G91" s="12">
        <v>100619.72177</v>
      </c>
      <c r="H91" s="12">
        <f t="shared" si="6"/>
        <v>0</v>
      </c>
      <c r="I91" s="12">
        <f t="shared" si="11"/>
        <v>0.41378080854933774</v>
      </c>
      <c r="J91" s="12">
        <f t="shared" si="8"/>
        <v>0.10360704637833942</v>
      </c>
      <c r="K91" s="12">
        <f t="shared" si="9"/>
        <v>5.0016759055484715E-2</v>
      </c>
      <c r="L91" s="12">
        <f t="shared" si="10"/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/>
      <c r="X91" s="1"/>
      <c r="Y91" s="1"/>
    </row>
    <row r="92" spans="1:25" x14ac:dyDescent="0.2">
      <c r="A92" s="8">
        <v>10</v>
      </c>
      <c r="B92" s="12">
        <v>0</v>
      </c>
      <c r="C92" s="12">
        <v>57131.253790000002</v>
      </c>
      <c r="D92" s="12">
        <v>0</v>
      </c>
      <c r="E92" s="12">
        <v>0</v>
      </c>
      <c r="F92" s="12">
        <v>0</v>
      </c>
      <c r="G92" s="12">
        <v>30753.221880000001</v>
      </c>
      <c r="H92" s="12">
        <f t="shared" si="6"/>
        <v>0</v>
      </c>
      <c r="I92" s="12">
        <f t="shared" si="11"/>
        <v>1.857732305672813</v>
      </c>
      <c r="J92" s="12">
        <f t="shared" si="8"/>
        <v>0</v>
      </c>
      <c r="K92" s="12">
        <f t="shared" si="9"/>
        <v>0</v>
      </c>
      <c r="L92" s="12">
        <f t="shared" si="10"/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/>
      <c r="X92" s="1"/>
      <c r="Y92" s="1"/>
    </row>
    <row r="93" spans="1:25" x14ac:dyDescent="0.2">
      <c r="A93" s="8">
        <v>10.1</v>
      </c>
      <c r="B93" s="12">
        <v>0</v>
      </c>
      <c r="C93" s="12">
        <v>16567.385559999999</v>
      </c>
      <c r="D93" s="12">
        <v>0</v>
      </c>
      <c r="E93" s="12">
        <v>0</v>
      </c>
      <c r="F93" s="12">
        <v>0</v>
      </c>
      <c r="G93" s="12">
        <v>178812.93324000001</v>
      </c>
      <c r="H93" s="12">
        <f t="shared" si="6"/>
        <v>0</v>
      </c>
      <c r="I93" s="12">
        <f t="shared" si="11"/>
        <v>9.2652054075772608E-2</v>
      </c>
      <c r="J93" s="12">
        <f t="shared" si="8"/>
        <v>0</v>
      </c>
      <c r="K93" s="12">
        <f t="shared" si="9"/>
        <v>0</v>
      </c>
      <c r="L93" s="12">
        <f t="shared" si="10"/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/>
      <c r="X93" s="1"/>
      <c r="Y93" s="1"/>
    </row>
    <row r="94" spans="1:25" x14ac:dyDescent="0.2">
      <c r="A94" s="8">
        <v>10.199999999999999</v>
      </c>
      <c r="B94" s="12">
        <v>0</v>
      </c>
      <c r="C94" s="12">
        <v>1644.86</v>
      </c>
      <c r="D94" s="12">
        <v>0</v>
      </c>
      <c r="E94" s="12">
        <v>0</v>
      </c>
      <c r="F94" s="12">
        <v>0</v>
      </c>
      <c r="G94" s="12">
        <v>2904.2334599999999</v>
      </c>
      <c r="H94" s="12">
        <f t="shared" si="6"/>
        <v>0</v>
      </c>
      <c r="I94" s="12">
        <f t="shared" si="11"/>
        <v>0.56636631409101656</v>
      </c>
      <c r="J94" s="12">
        <f t="shared" si="8"/>
        <v>0</v>
      </c>
      <c r="K94" s="12">
        <f t="shared" si="9"/>
        <v>0</v>
      </c>
      <c r="L94" s="12">
        <f t="shared" si="10"/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/>
      <c r="X94" s="1"/>
      <c r="Y94" s="1"/>
    </row>
    <row r="95" spans="1:25" x14ac:dyDescent="0.2">
      <c r="A95" s="8">
        <v>10.3</v>
      </c>
      <c r="B95" s="12">
        <v>0</v>
      </c>
      <c r="C95" s="12">
        <v>15217.622499999999</v>
      </c>
      <c r="D95" s="12">
        <v>0</v>
      </c>
      <c r="E95" s="12">
        <v>0</v>
      </c>
      <c r="F95" s="12">
        <v>0</v>
      </c>
      <c r="G95" s="12">
        <v>2921.3292900000001</v>
      </c>
      <c r="H95" s="12">
        <f t="shared" si="6"/>
        <v>0</v>
      </c>
      <c r="I95" s="12">
        <f t="shared" si="11"/>
        <v>5.2091431637273589</v>
      </c>
      <c r="J95" s="12">
        <f t="shared" si="8"/>
        <v>0</v>
      </c>
      <c r="K95" s="12">
        <f t="shared" si="9"/>
        <v>0</v>
      </c>
      <c r="L95" s="12">
        <f t="shared" si="10"/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/>
      <c r="X95" s="1"/>
      <c r="Y95" s="1"/>
    </row>
    <row r="96" spans="1:25" x14ac:dyDescent="0.2">
      <c r="A96" s="8">
        <v>11</v>
      </c>
      <c r="B96" s="12">
        <v>0</v>
      </c>
      <c r="C96" s="12">
        <v>40646.009539999999</v>
      </c>
      <c r="D96" s="12">
        <v>0</v>
      </c>
      <c r="E96" s="12">
        <v>0</v>
      </c>
      <c r="F96" s="12">
        <v>0</v>
      </c>
      <c r="G96" s="12">
        <v>29371.612659999999</v>
      </c>
      <c r="H96" s="12">
        <f t="shared" si="6"/>
        <v>0</v>
      </c>
      <c r="I96" s="12">
        <f t="shared" si="11"/>
        <v>1.3838535190597192</v>
      </c>
      <c r="J96" s="12">
        <f t="shared" si="8"/>
        <v>0</v>
      </c>
      <c r="K96" s="12">
        <f t="shared" si="9"/>
        <v>0</v>
      </c>
      <c r="L96" s="12">
        <f t="shared" si="10"/>
        <v>0</v>
      </c>
      <c r="M96" s="1">
        <v>6664.2642800000003</v>
      </c>
      <c r="N96" s="1">
        <v>26321.391009999999</v>
      </c>
      <c r="O96" s="1">
        <v>1714.08447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/>
      <c r="X96" s="1"/>
      <c r="Y96" s="1"/>
    </row>
    <row r="97" spans="1:25" x14ac:dyDescent="0.2">
      <c r="A97" s="8">
        <v>11.1</v>
      </c>
      <c r="B97" s="12">
        <v>0</v>
      </c>
      <c r="C97" s="12">
        <v>115682.5796</v>
      </c>
      <c r="D97" s="12">
        <v>0</v>
      </c>
      <c r="E97" s="12">
        <v>0</v>
      </c>
      <c r="F97" s="12">
        <v>0</v>
      </c>
      <c r="G97" s="12">
        <v>84384.096380000003</v>
      </c>
      <c r="H97" s="12">
        <f t="shared" si="6"/>
        <v>0</v>
      </c>
      <c r="I97" s="12">
        <f t="shared" si="11"/>
        <v>1.3709049994332592</v>
      </c>
      <c r="J97" s="12">
        <f t="shared" si="8"/>
        <v>0</v>
      </c>
      <c r="K97" s="12">
        <f t="shared" si="9"/>
        <v>0</v>
      </c>
      <c r="L97" s="12">
        <f t="shared" si="10"/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/>
      <c r="X97" s="1"/>
      <c r="Y97" s="1"/>
    </row>
    <row r="98" spans="1:25" x14ac:dyDescent="0.2">
      <c r="A98" s="8">
        <v>11.2</v>
      </c>
      <c r="B98" s="12">
        <v>0</v>
      </c>
      <c r="C98" s="12">
        <v>1113.65318</v>
      </c>
      <c r="D98" s="12">
        <v>0</v>
      </c>
      <c r="E98" s="12">
        <v>0</v>
      </c>
      <c r="F98" s="12">
        <v>0</v>
      </c>
      <c r="G98" s="12">
        <v>671.36913000000004</v>
      </c>
      <c r="H98" s="12">
        <f t="shared" si="6"/>
        <v>0</v>
      </c>
      <c r="I98" s="12">
        <f t="shared" si="11"/>
        <v>1.6587792471184963</v>
      </c>
      <c r="J98" s="12">
        <f t="shared" si="8"/>
        <v>0</v>
      </c>
      <c r="K98" s="12">
        <f t="shared" si="9"/>
        <v>0</v>
      </c>
      <c r="L98" s="12">
        <f t="shared" si="10"/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/>
      <c r="X98" s="1"/>
      <c r="Y98" s="1"/>
    </row>
    <row r="99" spans="1:25" x14ac:dyDescent="0.2">
      <c r="A99" s="8">
        <v>11.3</v>
      </c>
      <c r="B99" s="12">
        <v>0</v>
      </c>
      <c r="C99" s="12">
        <v>319051.28755000001</v>
      </c>
      <c r="D99" s="12">
        <v>0</v>
      </c>
      <c r="E99" s="12">
        <v>0</v>
      </c>
      <c r="F99" s="12">
        <v>0</v>
      </c>
      <c r="G99" s="12">
        <v>765118.04943000001</v>
      </c>
      <c r="H99" s="12">
        <f t="shared" si="6"/>
        <v>0</v>
      </c>
      <c r="I99" s="12">
        <f t="shared" si="11"/>
        <v>0.41699615868124901</v>
      </c>
      <c r="J99" s="12">
        <f t="shared" si="8"/>
        <v>0</v>
      </c>
      <c r="K99" s="12">
        <f t="shared" si="9"/>
        <v>0</v>
      </c>
      <c r="L99" s="12">
        <f t="shared" si="10"/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/>
      <c r="X99" s="1"/>
      <c r="Y99" s="1"/>
    </row>
    <row r="100" spans="1:25" x14ac:dyDescent="0.2">
      <c r="A100" s="8">
        <v>12</v>
      </c>
      <c r="B100" s="12">
        <v>0</v>
      </c>
      <c r="C100" s="12">
        <v>139519.24504000001</v>
      </c>
      <c r="D100" s="12">
        <v>9407.0826400000005</v>
      </c>
      <c r="E100" s="12">
        <v>0</v>
      </c>
      <c r="F100" s="12">
        <v>0</v>
      </c>
      <c r="G100" s="12">
        <v>326549.70396000001</v>
      </c>
      <c r="H100" s="12">
        <f t="shared" si="6"/>
        <v>0</v>
      </c>
      <c r="I100" s="12">
        <f t="shared" si="11"/>
        <v>0.42725270716242975</v>
      </c>
      <c r="J100" s="12">
        <f t="shared" si="8"/>
        <v>2.880750625684934E-2</v>
      </c>
      <c r="K100" s="12">
        <f t="shared" si="9"/>
        <v>0</v>
      </c>
      <c r="L100" s="12">
        <f t="shared" si="10"/>
        <v>0</v>
      </c>
      <c r="M100" s="1">
        <v>0</v>
      </c>
      <c r="N100" s="1">
        <v>0</v>
      </c>
      <c r="O100" s="1">
        <v>0</v>
      </c>
      <c r="P100" s="1">
        <v>6993.2710399999996</v>
      </c>
      <c r="Q100" s="1">
        <v>73464.445359999998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/>
      <c r="X100" s="1"/>
      <c r="Y100" s="1"/>
    </row>
    <row r="101" spans="1:25" x14ac:dyDescent="0.2">
      <c r="A101" s="8">
        <v>12.1</v>
      </c>
      <c r="B101" s="12">
        <v>0</v>
      </c>
      <c r="C101" s="12">
        <v>0</v>
      </c>
      <c r="D101" s="12">
        <v>0</v>
      </c>
      <c r="E101" s="12">
        <v>1726.0327500000001</v>
      </c>
      <c r="F101" s="12">
        <v>5421.3999599999997</v>
      </c>
      <c r="G101" s="12">
        <v>20666.19873</v>
      </c>
      <c r="H101" s="12">
        <f t="shared" si="6"/>
        <v>0</v>
      </c>
      <c r="I101" s="12">
        <f t="shared" si="11"/>
        <v>0</v>
      </c>
      <c r="J101" s="12">
        <f t="shared" si="8"/>
        <v>0</v>
      </c>
      <c r="K101" s="12">
        <f t="shared" si="9"/>
        <v>8.351960476865114E-2</v>
      </c>
      <c r="L101" s="12">
        <f t="shared" si="10"/>
        <v>0.26233174425686945</v>
      </c>
      <c r="M101" s="1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/>
      <c r="X101" s="1"/>
      <c r="Y101" s="1"/>
    </row>
    <row r="102" spans="1:25" x14ac:dyDescent="0.2">
      <c r="A102" s="8">
        <v>13</v>
      </c>
      <c r="B102" s="12">
        <v>0</v>
      </c>
      <c r="C102" s="12">
        <v>6216.8221899999999</v>
      </c>
      <c r="D102" s="12">
        <v>0</v>
      </c>
      <c r="E102" s="12">
        <v>0</v>
      </c>
      <c r="F102" s="12">
        <v>0</v>
      </c>
      <c r="G102" s="12">
        <v>4704.4547400000001</v>
      </c>
      <c r="H102" s="12">
        <f t="shared" si="6"/>
        <v>0</v>
      </c>
      <c r="I102" s="12">
        <f t="shared" si="11"/>
        <v>1.3214756084570174</v>
      </c>
      <c r="J102" s="12">
        <f t="shared" si="8"/>
        <v>0</v>
      </c>
      <c r="K102" s="12">
        <f t="shared" si="9"/>
        <v>0</v>
      </c>
      <c r="L102" s="12">
        <f t="shared" si="10"/>
        <v>0</v>
      </c>
      <c r="M102" s="1">
        <v>1226.1703600000001</v>
      </c>
      <c r="N102" s="1">
        <v>5164.4754899999998</v>
      </c>
      <c r="O102" s="1">
        <v>2780.3342899999998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/>
      <c r="X102" s="1"/>
      <c r="Y102" s="1"/>
    </row>
    <row r="103" spans="1:25" x14ac:dyDescent="0.2">
      <c r="A103" s="8" t="s">
        <v>98</v>
      </c>
      <c r="B103" s="12">
        <v>0</v>
      </c>
      <c r="C103" s="12">
        <v>11608.860290000001</v>
      </c>
      <c r="D103" s="12">
        <v>1039.1926000000001</v>
      </c>
      <c r="E103" s="12">
        <v>1760.3002899999999</v>
      </c>
      <c r="F103" s="12">
        <v>21473.109960000002</v>
      </c>
      <c r="G103" s="12">
        <v>15172.29156</v>
      </c>
      <c r="H103" s="12">
        <f t="shared" si="6"/>
        <v>0</v>
      </c>
      <c r="I103" s="12">
        <f t="shared" si="11"/>
        <v>0.76513559234555084</v>
      </c>
      <c r="J103" s="12">
        <f t="shared" si="8"/>
        <v>6.849279134206146E-2</v>
      </c>
      <c r="K103" s="12">
        <f t="shared" si="9"/>
        <v>0.11602072653552407</v>
      </c>
      <c r="L103" s="12">
        <f t="shared" si="10"/>
        <v>1.4152845583729345</v>
      </c>
      <c r="M103" s="1">
        <v>0</v>
      </c>
      <c r="N103" s="1">
        <v>569.0172</v>
      </c>
      <c r="O103" s="1">
        <v>0</v>
      </c>
      <c r="P103" s="1">
        <v>0</v>
      </c>
      <c r="Q103" s="1">
        <v>4028.3713899999998</v>
      </c>
      <c r="R103" s="1">
        <v>6883.27423</v>
      </c>
      <c r="S103" s="1">
        <v>7715.9067500000001</v>
      </c>
      <c r="T103" s="1">
        <v>30955.527050000001</v>
      </c>
      <c r="U103" s="1">
        <v>0</v>
      </c>
      <c r="V103" s="1">
        <v>0</v>
      </c>
      <c r="W103" s="1"/>
      <c r="X103" s="1"/>
      <c r="Y103" s="1"/>
    </row>
    <row r="104" spans="1:25" x14ac:dyDescent="0.2">
      <c r="A104" s="8" t="s">
        <v>105</v>
      </c>
      <c r="B104" s="12">
        <v>0</v>
      </c>
      <c r="C104" s="12">
        <v>1393.1764800000001</v>
      </c>
      <c r="D104" s="12">
        <v>0</v>
      </c>
      <c r="E104" s="12">
        <v>9788.6781800000008</v>
      </c>
      <c r="F104" s="12">
        <v>25844.742579999998</v>
      </c>
      <c r="G104" s="12">
        <v>24818.33064</v>
      </c>
      <c r="H104" s="12">
        <f t="shared" si="6"/>
        <v>0</v>
      </c>
      <c r="I104" s="12">
        <f t="shared" si="11"/>
        <v>5.6134979431477189E-2</v>
      </c>
      <c r="J104" s="12">
        <f t="shared" si="8"/>
        <v>0</v>
      </c>
      <c r="K104" s="12">
        <f t="shared" si="9"/>
        <v>0.3944132392298566</v>
      </c>
      <c r="L104" s="12">
        <f t="shared" si="10"/>
        <v>1.0413570096590508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8005.4797900000003</v>
      </c>
      <c r="S104" s="1">
        <v>11048.25287</v>
      </c>
      <c r="T104" s="1">
        <v>27268.936000000002</v>
      </c>
      <c r="U104" s="1">
        <v>0</v>
      </c>
      <c r="V104" s="1">
        <v>0</v>
      </c>
      <c r="W104" s="1"/>
      <c r="X104" s="1"/>
      <c r="Y104" s="1"/>
    </row>
    <row r="105" spans="1:25" x14ac:dyDescent="0.2">
      <c r="A105" s="8" t="s">
        <v>99</v>
      </c>
      <c r="B105" s="12">
        <v>0</v>
      </c>
      <c r="C105" s="12">
        <v>3244.64347</v>
      </c>
      <c r="D105" s="12">
        <v>0</v>
      </c>
      <c r="E105" s="12">
        <v>9806.6323599999996</v>
      </c>
      <c r="F105" s="12">
        <v>25226.604780000001</v>
      </c>
      <c r="G105" s="12">
        <v>58549.686540000002</v>
      </c>
      <c r="H105" s="12">
        <f t="shared" si="6"/>
        <v>0</v>
      </c>
      <c r="I105" s="12">
        <f t="shared" si="11"/>
        <v>5.5416922988705035E-2</v>
      </c>
      <c r="J105" s="12">
        <f t="shared" si="8"/>
        <v>0</v>
      </c>
      <c r="K105" s="12">
        <f t="shared" si="9"/>
        <v>0.16749248270185529</v>
      </c>
      <c r="L105" s="12">
        <f t="shared" si="10"/>
        <v>0.43085806723774134</v>
      </c>
      <c r="M105" s="1">
        <v>0</v>
      </c>
      <c r="N105" s="1">
        <v>7732.06041</v>
      </c>
      <c r="O105" s="1">
        <v>0</v>
      </c>
      <c r="P105" s="1">
        <v>0</v>
      </c>
      <c r="Q105" s="1">
        <v>1442.90047</v>
      </c>
      <c r="R105" s="1">
        <v>0</v>
      </c>
      <c r="S105" s="1">
        <v>8524.9298699999999</v>
      </c>
      <c r="T105" s="1">
        <v>3672.3116500000001</v>
      </c>
      <c r="U105" s="1">
        <v>2796.7207400000002</v>
      </c>
      <c r="V105" s="1">
        <v>3182.1276699999999</v>
      </c>
      <c r="W105" s="1"/>
      <c r="X105" s="1"/>
      <c r="Y105" s="1"/>
    </row>
    <row r="106" spans="1:25" x14ac:dyDescent="0.2">
      <c r="A106" s="8" t="s">
        <v>106</v>
      </c>
      <c r="B106" s="12">
        <v>0</v>
      </c>
      <c r="C106" s="12">
        <v>4061.1701499999999</v>
      </c>
      <c r="D106" s="12">
        <v>0</v>
      </c>
      <c r="E106" s="12">
        <v>11357.924279999999</v>
      </c>
      <c r="F106" s="12">
        <v>30083.569449999999</v>
      </c>
      <c r="G106" s="12">
        <v>55534.722560000002</v>
      </c>
      <c r="H106" s="12">
        <f t="shared" si="6"/>
        <v>0</v>
      </c>
      <c r="I106" s="12">
        <f t="shared" si="11"/>
        <v>7.3128485437417831E-2</v>
      </c>
      <c r="J106" s="12">
        <f t="shared" si="8"/>
        <v>0</v>
      </c>
      <c r="K106" s="12">
        <f t="shared" si="9"/>
        <v>0.204519330545477</v>
      </c>
      <c r="L106" s="12">
        <f t="shared" si="10"/>
        <v>0.54170738707657273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11168.84309</v>
      </c>
      <c r="T106" s="1">
        <v>11591.98791</v>
      </c>
      <c r="U106" s="1">
        <v>0</v>
      </c>
      <c r="V106" s="1">
        <v>0</v>
      </c>
      <c r="W106" s="1"/>
      <c r="X106" s="1"/>
      <c r="Y106" s="1"/>
    </row>
    <row r="107" spans="1:25" x14ac:dyDescent="0.2">
      <c r="A107" s="8" t="s">
        <v>107</v>
      </c>
      <c r="B107" s="12">
        <v>0</v>
      </c>
      <c r="C107" s="12">
        <v>93226.175010000006</v>
      </c>
      <c r="D107" s="12">
        <v>0</v>
      </c>
      <c r="E107" s="12">
        <v>0</v>
      </c>
      <c r="F107" s="12">
        <v>0</v>
      </c>
      <c r="G107" s="12">
        <v>60623.818440000003</v>
      </c>
      <c r="H107" s="12">
        <f t="shared" si="6"/>
        <v>0</v>
      </c>
      <c r="I107" s="12">
        <f t="shared" si="11"/>
        <v>1.537781311189873</v>
      </c>
      <c r="J107" s="12">
        <f t="shared" si="8"/>
        <v>0</v>
      </c>
      <c r="K107" s="12">
        <f t="shared" si="9"/>
        <v>0</v>
      </c>
      <c r="L107" s="12">
        <f t="shared" si="10"/>
        <v>0</v>
      </c>
      <c r="M107" s="1">
        <v>0</v>
      </c>
      <c r="N107" s="1">
        <v>11632.76288</v>
      </c>
      <c r="O107" s="1">
        <v>0</v>
      </c>
      <c r="P107" s="1">
        <v>0</v>
      </c>
      <c r="Q107" s="1">
        <v>33552.071029999999</v>
      </c>
      <c r="R107" s="1">
        <v>0</v>
      </c>
      <c r="S107" s="1">
        <v>0</v>
      </c>
      <c r="T107" s="1">
        <v>65606.729829999997</v>
      </c>
      <c r="U107" s="1">
        <v>0</v>
      </c>
      <c r="V107" s="1">
        <v>0</v>
      </c>
      <c r="W107" s="1"/>
      <c r="X107" s="1"/>
      <c r="Y107" s="1"/>
    </row>
    <row r="108" spans="1:25" x14ac:dyDescent="0.2">
      <c r="A108" s="8" t="s">
        <v>101</v>
      </c>
      <c r="B108" s="12">
        <v>0</v>
      </c>
      <c r="C108" s="12">
        <v>74864.266839999997</v>
      </c>
      <c r="D108" s="12">
        <v>5139.6974200000004</v>
      </c>
      <c r="E108" s="12">
        <v>0</v>
      </c>
      <c r="F108" s="12">
        <v>0</v>
      </c>
      <c r="G108" s="12">
        <v>33276.419690000002</v>
      </c>
      <c r="H108" s="12">
        <f t="shared" si="6"/>
        <v>0</v>
      </c>
      <c r="I108" s="12">
        <f t="shared" si="11"/>
        <v>2.2497692821952744</v>
      </c>
      <c r="J108" s="12">
        <f t="shared" si="8"/>
        <v>0.15445463988857391</v>
      </c>
      <c r="K108" s="12">
        <f t="shared" si="9"/>
        <v>0</v>
      </c>
      <c r="L108" s="12">
        <f t="shared" si="10"/>
        <v>0</v>
      </c>
      <c r="M108" s="1">
        <v>0</v>
      </c>
      <c r="N108" s="1">
        <v>10207.9076</v>
      </c>
      <c r="O108" s="1">
        <v>0</v>
      </c>
      <c r="P108" s="1">
        <v>0</v>
      </c>
      <c r="Q108" s="1">
        <v>25396.108660000002</v>
      </c>
      <c r="R108" s="1">
        <v>0</v>
      </c>
      <c r="S108" s="1">
        <v>0</v>
      </c>
      <c r="T108" s="1">
        <v>61512.33021</v>
      </c>
      <c r="U108" s="1">
        <v>0</v>
      </c>
      <c r="V108" s="1">
        <v>0</v>
      </c>
      <c r="W108" s="1"/>
      <c r="X108" s="1"/>
      <c r="Y108" s="1"/>
    </row>
    <row r="109" spans="1:25" x14ac:dyDescent="0.2">
      <c r="A109" s="50" t="s">
        <v>110</v>
      </c>
      <c r="B109" s="12">
        <v>0</v>
      </c>
      <c r="C109" s="12">
        <v>0</v>
      </c>
      <c r="D109" s="12">
        <v>0</v>
      </c>
      <c r="E109" s="12">
        <v>143.30672999999999</v>
      </c>
      <c r="F109" s="12">
        <v>807.60721999999998</v>
      </c>
      <c r="G109" s="12">
        <v>19100.91346</v>
      </c>
      <c r="H109" s="12">
        <f t="shared" si="6"/>
        <v>0</v>
      </c>
      <c r="I109" s="12">
        <f t="shared" si="11"/>
        <v>0</v>
      </c>
      <c r="J109" s="12">
        <f t="shared" si="8"/>
        <v>0</v>
      </c>
      <c r="K109" s="12">
        <f t="shared" si="9"/>
        <v>7.5026113436985325E-3</v>
      </c>
      <c r="L109" s="12">
        <f t="shared" si="10"/>
        <v>4.2281078425450341E-2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/>
      <c r="X109" s="1"/>
      <c r="Y109" s="1"/>
    </row>
    <row r="110" spans="1:25" x14ac:dyDescent="0.2">
      <c r="A110" s="74" t="s">
        <v>213</v>
      </c>
      <c r="J110" s="12"/>
      <c r="K110" s="12"/>
      <c r="L110" s="12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8">
        <v>1</v>
      </c>
      <c r="B111" s="12" t="s">
        <v>127</v>
      </c>
      <c r="C111" s="12" t="s">
        <v>127</v>
      </c>
      <c r="D111" s="12" t="s">
        <v>127</v>
      </c>
      <c r="E111" s="12" t="s">
        <v>127</v>
      </c>
      <c r="F111" s="12" t="s">
        <v>127</v>
      </c>
      <c r="G111" s="12" t="s">
        <v>127</v>
      </c>
      <c r="H111" s="12" t="s">
        <v>127</v>
      </c>
      <c r="I111" s="12" t="s">
        <v>127</v>
      </c>
      <c r="J111" s="12" t="s">
        <v>127</v>
      </c>
      <c r="K111" s="12" t="s">
        <v>127</v>
      </c>
      <c r="L111" s="12" t="s">
        <v>127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/>
      <c r="X111" s="1"/>
      <c r="Y111" s="1"/>
    </row>
    <row r="112" spans="1:25" x14ac:dyDescent="0.2">
      <c r="A112" s="8">
        <v>2</v>
      </c>
      <c r="B112" s="12">
        <v>0</v>
      </c>
      <c r="C112" s="12">
        <v>19999.99999</v>
      </c>
      <c r="D112" s="12">
        <v>71058.356920000006</v>
      </c>
      <c r="E112" s="12">
        <v>0</v>
      </c>
      <c r="F112" s="12">
        <v>0</v>
      </c>
      <c r="G112" s="12">
        <v>18788.08034</v>
      </c>
      <c r="H112" s="12">
        <f t="shared" si="6"/>
        <v>0</v>
      </c>
      <c r="I112" s="12">
        <f>C112/G112</f>
        <v>1.0645047087338568</v>
      </c>
      <c r="J112" s="12">
        <f t="shared" si="8"/>
        <v>3.7820977787026009</v>
      </c>
      <c r="K112" s="12">
        <f t="shared" si="9"/>
        <v>0</v>
      </c>
      <c r="L112" s="12">
        <f t="shared" si="10"/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/>
      <c r="X112" s="1"/>
      <c r="Y112" s="1"/>
    </row>
    <row r="113" spans="1:25" x14ac:dyDescent="0.2">
      <c r="A113" s="8">
        <v>2.2000000000000002</v>
      </c>
      <c r="B113" s="12">
        <v>0</v>
      </c>
      <c r="C113" s="12">
        <v>5561.1085599999997</v>
      </c>
      <c r="D113" s="12">
        <v>5331.91932</v>
      </c>
      <c r="E113" s="12">
        <v>0</v>
      </c>
      <c r="F113" s="12">
        <v>0</v>
      </c>
      <c r="G113" s="12">
        <v>15124.09986</v>
      </c>
      <c r="H113" s="12">
        <f t="shared" si="6"/>
        <v>0</v>
      </c>
      <c r="I113" s="12">
        <f>C113/G113</f>
        <v>0.3676984819908482</v>
      </c>
      <c r="J113" s="12">
        <f t="shared" si="8"/>
        <v>0.3525445725270423</v>
      </c>
      <c r="K113" s="12">
        <f t="shared" si="9"/>
        <v>0</v>
      </c>
      <c r="L113" s="12">
        <f t="shared" si="10"/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/>
      <c r="X113" s="1"/>
      <c r="Y113" s="1"/>
    </row>
    <row r="114" spans="1:25" ht="17" customHeight="1" x14ac:dyDescent="0.2">
      <c r="A114" s="8">
        <v>3</v>
      </c>
      <c r="B114" s="26" t="s">
        <v>127</v>
      </c>
      <c r="C114" s="26" t="s">
        <v>127</v>
      </c>
      <c r="D114" s="26" t="s">
        <v>127</v>
      </c>
      <c r="E114" s="26" t="s">
        <v>127</v>
      </c>
      <c r="F114" s="26" t="s">
        <v>127</v>
      </c>
      <c r="G114" s="26" t="s">
        <v>127</v>
      </c>
      <c r="H114" s="26" t="s">
        <v>127</v>
      </c>
      <c r="I114" s="26" t="s">
        <v>127</v>
      </c>
      <c r="J114" s="26" t="s">
        <v>127</v>
      </c>
      <c r="K114" s="26" t="s">
        <v>127</v>
      </c>
      <c r="L114" s="26" t="s">
        <v>127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/>
      <c r="X114" s="1"/>
      <c r="Y114" s="1"/>
    </row>
    <row r="115" spans="1:25" x14ac:dyDescent="0.2">
      <c r="A115" s="8">
        <v>5</v>
      </c>
      <c r="B115" s="12">
        <v>0</v>
      </c>
      <c r="C115" s="12">
        <v>2265.4851100000001</v>
      </c>
      <c r="D115" s="12">
        <v>3855.50963</v>
      </c>
      <c r="E115" s="12">
        <v>8163.2430100000001</v>
      </c>
      <c r="F115" s="12">
        <v>18215.09275</v>
      </c>
      <c r="G115" s="12">
        <v>112145.50618</v>
      </c>
      <c r="H115" s="12">
        <f t="shared" si="6"/>
        <v>0</v>
      </c>
      <c r="I115" s="12">
        <f>C115/G115</f>
        <v>2.0201300856083935E-2</v>
      </c>
      <c r="J115" s="12">
        <f t="shared" si="8"/>
        <v>3.4379528536896388E-2</v>
      </c>
      <c r="K115" s="12">
        <f t="shared" si="9"/>
        <v>7.279153029009941E-2</v>
      </c>
      <c r="L115" s="12">
        <f t="shared" si="10"/>
        <v>0.16242374189085854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/>
      <c r="X115" s="1"/>
      <c r="Y115" s="1"/>
    </row>
    <row r="116" spans="1:25" x14ac:dyDescent="0.2">
      <c r="A116" s="8">
        <v>6</v>
      </c>
      <c r="B116" s="12">
        <v>0</v>
      </c>
      <c r="C116" s="12">
        <v>9420.0421800000004</v>
      </c>
      <c r="D116" s="12">
        <v>0</v>
      </c>
      <c r="E116" s="12">
        <v>0</v>
      </c>
      <c r="F116" s="12">
        <v>0</v>
      </c>
      <c r="G116" s="12">
        <v>9834.6209199999994</v>
      </c>
      <c r="H116" s="12">
        <f t="shared" si="6"/>
        <v>0</v>
      </c>
      <c r="I116" s="12">
        <f t="shared" ref="I116:I119" si="12">C116/G116</f>
        <v>0.95784496999199042</v>
      </c>
      <c r="J116" s="12">
        <f t="shared" si="8"/>
        <v>0</v>
      </c>
      <c r="K116" s="12">
        <f t="shared" si="9"/>
        <v>0</v>
      </c>
      <c r="L116" s="12">
        <f t="shared" si="10"/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/>
      <c r="X116" s="1"/>
      <c r="Y116" s="1"/>
    </row>
    <row r="117" spans="1:25" x14ac:dyDescent="0.2">
      <c r="A117" s="8">
        <v>8</v>
      </c>
      <c r="B117" s="12">
        <v>0</v>
      </c>
      <c r="C117" s="12">
        <v>90714.014729999995</v>
      </c>
      <c r="D117" s="12">
        <v>35339.548060000001</v>
      </c>
      <c r="E117" s="12">
        <v>0</v>
      </c>
      <c r="F117" s="12">
        <v>0</v>
      </c>
      <c r="G117" s="12">
        <v>95676.349300000002</v>
      </c>
      <c r="H117" s="12">
        <f t="shared" si="6"/>
        <v>0</v>
      </c>
      <c r="I117" s="12">
        <f t="shared" si="12"/>
        <v>0.94813415638968146</v>
      </c>
      <c r="J117" s="12">
        <f t="shared" si="8"/>
        <v>0.36936555709489222</v>
      </c>
      <c r="K117" s="12">
        <f t="shared" si="9"/>
        <v>0</v>
      </c>
      <c r="L117" s="12">
        <f t="shared" si="10"/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/>
      <c r="X117" s="1"/>
      <c r="Y117" s="1"/>
    </row>
    <row r="118" spans="1:25" x14ac:dyDescent="0.2">
      <c r="A118" s="8">
        <v>9</v>
      </c>
      <c r="B118" s="12">
        <v>0</v>
      </c>
      <c r="C118" s="12">
        <v>4796.2509200000004</v>
      </c>
      <c r="D118" s="12">
        <v>3258.9485800000002</v>
      </c>
      <c r="E118" s="12">
        <v>0</v>
      </c>
      <c r="F118" s="12">
        <v>0</v>
      </c>
      <c r="G118" s="12">
        <v>106656.09871999999</v>
      </c>
      <c r="H118" s="12">
        <f t="shared" si="6"/>
        <v>0</v>
      </c>
      <c r="I118" s="12">
        <f t="shared" si="12"/>
        <v>4.4969307686674412E-2</v>
      </c>
      <c r="J118" s="12">
        <f t="shared" si="8"/>
        <v>3.0555670225249736E-2</v>
      </c>
      <c r="K118" s="12">
        <f t="shared" si="9"/>
        <v>0</v>
      </c>
      <c r="L118" s="12">
        <f t="shared" si="10"/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/>
      <c r="X118" s="1"/>
      <c r="Y118" s="1"/>
    </row>
    <row r="119" spans="1:25" x14ac:dyDescent="0.2">
      <c r="A119" s="8">
        <v>10</v>
      </c>
      <c r="B119" s="12">
        <v>0</v>
      </c>
      <c r="C119" s="12">
        <v>18411.350170000002</v>
      </c>
      <c r="D119" s="12">
        <v>0</v>
      </c>
      <c r="E119" s="12">
        <v>0</v>
      </c>
      <c r="F119" s="12">
        <v>0</v>
      </c>
      <c r="G119" s="12">
        <v>55724.565739999998</v>
      </c>
      <c r="H119" s="12">
        <f t="shared" si="6"/>
        <v>0</v>
      </c>
      <c r="I119" s="12">
        <f t="shared" si="12"/>
        <v>0.33039916822149473</v>
      </c>
      <c r="J119" s="12">
        <f t="shared" si="8"/>
        <v>0</v>
      </c>
      <c r="K119" s="12">
        <f t="shared" si="9"/>
        <v>0</v>
      </c>
      <c r="L119" s="12">
        <f t="shared" si="10"/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/>
      <c r="X119" s="1"/>
      <c r="Y119" s="1"/>
    </row>
    <row r="120" spans="1:25" x14ac:dyDescent="0.2">
      <c r="A120" s="8">
        <v>10.1</v>
      </c>
      <c r="B120" s="38" t="s">
        <v>248</v>
      </c>
      <c r="C120" s="38" t="s">
        <v>248</v>
      </c>
      <c r="D120" s="38" t="s">
        <v>248</v>
      </c>
      <c r="E120" s="38" t="s">
        <v>248</v>
      </c>
      <c r="F120" s="38" t="s">
        <v>248</v>
      </c>
      <c r="G120" s="38" t="s">
        <v>248</v>
      </c>
      <c r="H120" s="38" t="s">
        <v>248</v>
      </c>
      <c r="I120" s="38" t="s">
        <v>248</v>
      </c>
      <c r="J120" s="38" t="s">
        <v>248</v>
      </c>
      <c r="K120" s="38" t="s">
        <v>248</v>
      </c>
      <c r="L120" s="38" t="s">
        <v>248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/>
      <c r="X120" s="1"/>
      <c r="Y120" s="1"/>
    </row>
    <row r="121" spans="1:25" x14ac:dyDescent="0.2">
      <c r="A121" s="8">
        <v>10.199999999999999</v>
      </c>
      <c r="B121" s="12">
        <v>0</v>
      </c>
      <c r="C121" s="12">
        <v>2710.1970099999999</v>
      </c>
      <c r="D121" s="12">
        <v>0</v>
      </c>
      <c r="E121" s="12">
        <v>0</v>
      </c>
      <c r="F121" s="12">
        <v>0</v>
      </c>
      <c r="G121" s="12">
        <v>4514.3203899999999</v>
      </c>
      <c r="H121" s="12">
        <f t="shared" si="6"/>
        <v>0</v>
      </c>
      <c r="I121" s="12">
        <f>C121/G121</f>
        <v>0.60035548562382834</v>
      </c>
      <c r="J121" s="12">
        <f t="shared" si="8"/>
        <v>0</v>
      </c>
      <c r="K121" s="12">
        <f t="shared" si="9"/>
        <v>0</v>
      </c>
      <c r="L121" s="12">
        <f t="shared" si="10"/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/>
      <c r="X121" s="1"/>
      <c r="Y121" s="1"/>
    </row>
    <row r="122" spans="1:25" x14ac:dyDescent="0.2">
      <c r="A122" s="8">
        <v>10.3</v>
      </c>
      <c r="B122" s="12">
        <v>0</v>
      </c>
      <c r="C122" s="12">
        <v>27090.238819999999</v>
      </c>
      <c r="D122" s="12">
        <v>0</v>
      </c>
      <c r="E122" s="12">
        <v>0</v>
      </c>
      <c r="F122" s="12">
        <v>0</v>
      </c>
      <c r="G122" s="12">
        <v>1475.1030900000001</v>
      </c>
      <c r="H122" s="12">
        <f t="shared" si="6"/>
        <v>0</v>
      </c>
      <c r="I122" s="12">
        <f t="shared" ref="I122:I136" si="13">C122/G122</f>
        <v>18.364980050309565</v>
      </c>
      <c r="J122" s="12">
        <f t="shared" si="8"/>
        <v>0</v>
      </c>
      <c r="K122" s="12">
        <f t="shared" si="9"/>
        <v>0</v>
      </c>
      <c r="L122" s="12">
        <f t="shared" si="10"/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/>
      <c r="X122" s="1"/>
      <c r="Y122" s="1"/>
    </row>
    <row r="123" spans="1:25" x14ac:dyDescent="0.2">
      <c r="A123" s="8">
        <v>11</v>
      </c>
      <c r="B123" s="12">
        <v>0</v>
      </c>
      <c r="C123" s="12">
        <v>6975.7651100000003</v>
      </c>
      <c r="D123" s="12">
        <v>0</v>
      </c>
      <c r="E123" s="12">
        <v>0</v>
      </c>
      <c r="F123" s="12">
        <v>0</v>
      </c>
      <c r="G123" s="12">
        <v>8277.3889400000007</v>
      </c>
      <c r="H123" s="12">
        <f t="shared" si="6"/>
        <v>0</v>
      </c>
      <c r="I123" s="12">
        <f t="shared" si="13"/>
        <v>0.84274946611364621</v>
      </c>
      <c r="J123" s="12">
        <f t="shared" si="8"/>
        <v>0</v>
      </c>
      <c r="K123" s="12">
        <f t="shared" si="9"/>
        <v>0</v>
      </c>
      <c r="L123" s="12">
        <f t="shared" si="10"/>
        <v>0</v>
      </c>
      <c r="M123" s="1">
        <v>0</v>
      </c>
      <c r="N123" s="1">
        <v>0</v>
      </c>
      <c r="O123" s="1">
        <v>0</v>
      </c>
      <c r="P123" s="1">
        <v>1725.27315</v>
      </c>
      <c r="Q123" s="1">
        <v>3999.4040100000002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/>
      <c r="X123" s="1"/>
      <c r="Y123" s="1"/>
    </row>
    <row r="124" spans="1:25" x14ac:dyDescent="0.2">
      <c r="A124" s="8">
        <v>11.1</v>
      </c>
      <c r="B124" s="12">
        <v>0</v>
      </c>
      <c r="C124" s="12">
        <v>39122.881959999999</v>
      </c>
      <c r="D124" s="12">
        <v>0</v>
      </c>
      <c r="E124" s="12">
        <v>0</v>
      </c>
      <c r="F124" s="12">
        <v>0</v>
      </c>
      <c r="G124" s="12">
        <v>39040.06452</v>
      </c>
      <c r="H124" s="12">
        <f t="shared" si="6"/>
        <v>0</v>
      </c>
      <c r="I124" s="12">
        <f t="shared" si="13"/>
        <v>1.0021213448547857</v>
      </c>
      <c r="J124" s="12">
        <f t="shared" si="8"/>
        <v>0</v>
      </c>
      <c r="K124" s="12">
        <f t="shared" si="9"/>
        <v>0</v>
      </c>
      <c r="L124" s="12">
        <f t="shared" si="10"/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/>
      <c r="X124" s="1"/>
      <c r="Y124" s="1"/>
    </row>
    <row r="125" spans="1:25" x14ac:dyDescent="0.2">
      <c r="A125" s="8">
        <v>11.2</v>
      </c>
      <c r="B125" s="215" t="s">
        <v>248</v>
      </c>
      <c r="C125" s="215" t="s">
        <v>248</v>
      </c>
      <c r="D125" s="215" t="s">
        <v>248</v>
      </c>
      <c r="E125" s="12">
        <v>0</v>
      </c>
      <c r="F125" s="12">
        <v>0</v>
      </c>
      <c r="G125" s="38" t="s">
        <v>248</v>
      </c>
      <c r="H125" s="38" t="s">
        <v>248</v>
      </c>
      <c r="I125" s="38" t="s">
        <v>248</v>
      </c>
      <c r="J125" s="38" t="s">
        <v>248</v>
      </c>
      <c r="K125" s="38" t="s">
        <v>248</v>
      </c>
      <c r="L125" s="38" t="s">
        <v>248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/>
      <c r="X125" s="1"/>
      <c r="Y125" s="1"/>
    </row>
    <row r="126" spans="1:25" x14ac:dyDescent="0.2">
      <c r="A126" s="8">
        <v>11.3</v>
      </c>
      <c r="B126" s="26">
        <v>0</v>
      </c>
      <c r="C126" s="12">
        <v>242752.96343</v>
      </c>
      <c r="D126" s="12">
        <v>0</v>
      </c>
      <c r="E126" s="12">
        <v>0</v>
      </c>
      <c r="F126" s="12">
        <v>0</v>
      </c>
      <c r="G126" s="12">
        <v>527279.33571000001</v>
      </c>
      <c r="H126" s="12">
        <f t="shared" si="6"/>
        <v>0</v>
      </c>
      <c r="I126" s="12">
        <f t="shared" si="13"/>
        <v>0.46038778118077522</v>
      </c>
      <c r="J126" s="12">
        <f t="shared" si="8"/>
        <v>0</v>
      </c>
      <c r="K126" s="12">
        <f t="shared" si="9"/>
        <v>0</v>
      </c>
      <c r="L126" s="12">
        <f t="shared" si="10"/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/>
      <c r="X126" s="1"/>
      <c r="Y126" s="1"/>
    </row>
    <row r="127" spans="1:25" x14ac:dyDescent="0.2">
      <c r="A127" s="8">
        <v>12</v>
      </c>
      <c r="B127" s="26">
        <v>0</v>
      </c>
      <c r="C127" s="12">
        <v>61531.776059999997</v>
      </c>
      <c r="D127" s="12">
        <v>5237.1919099999996</v>
      </c>
      <c r="E127" s="12">
        <v>0</v>
      </c>
      <c r="F127" s="12">
        <v>0</v>
      </c>
      <c r="G127" s="12">
        <v>175019.10203000001</v>
      </c>
      <c r="H127" s="12">
        <f t="shared" si="6"/>
        <v>0</v>
      </c>
      <c r="I127" s="12">
        <f t="shared" si="13"/>
        <v>0.35157177328822564</v>
      </c>
      <c r="J127" s="12">
        <f t="shared" si="8"/>
        <v>2.9923544626016266E-2</v>
      </c>
      <c r="K127" s="12">
        <f t="shared" si="9"/>
        <v>0</v>
      </c>
      <c r="L127" s="12">
        <f t="shared" si="10"/>
        <v>0</v>
      </c>
      <c r="M127" s="1">
        <v>0</v>
      </c>
      <c r="N127" s="1">
        <v>0</v>
      </c>
      <c r="O127" s="1">
        <v>0</v>
      </c>
      <c r="P127" s="1">
        <v>2405.60158</v>
      </c>
      <c r="Q127" s="1">
        <v>27073.724129999999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/>
      <c r="X127" s="1"/>
      <c r="Y127" s="1"/>
    </row>
    <row r="128" spans="1:25" x14ac:dyDescent="0.2">
      <c r="A128" s="8">
        <v>12.1</v>
      </c>
      <c r="B128" s="215" t="s">
        <v>248</v>
      </c>
      <c r="C128" s="215" t="s">
        <v>248</v>
      </c>
      <c r="D128" s="215" t="s">
        <v>248</v>
      </c>
      <c r="E128" s="215" t="s">
        <v>248</v>
      </c>
      <c r="F128" s="215" t="s">
        <v>248</v>
      </c>
      <c r="G128" s="38" t="s">
        <v>248</v>
      </c>
      <c r="H128" s="38" t="s">
        <v>248</v>
      </c>
      <c r="I128" s="38" t="s">
        <v>248</v>
      </c>
      <c r="J128" s="38" t="s">
        <v>248</v>
      </c>
      <c r="K128" s="38" t="s">
        <v>248</v>
      </c>
      <c r="L128" s="38" t="s">
        <v>248</v>
      </c>
      <c r="M128" s="1">
        <v>0</v>
      </c>
      <c r="N128" s="1">
        <v>0</v>
      </c>
      <c r="O128" s="1">
        <v>0</v>
      </c>
      <c r="P128" s="1">
        <v>669.97054000000003</v>
      </c>
      <c r="Q128" s="1">
        <v>1309.8891900000001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/>
      <c r="X128" s="1"/>
      <c r="Y128" s="1"/>
    </row>
    <row r="129" spans="1:25" x14ac:dyDescent="0.2">
      <c r="A129" s="8">
        <v>13</v>
      </c>
      <c r="B129" s="12">
        <v>0</v>
      </c>
      <c r="C129" s="12">
        <v>936.73308999999995</v>
      </c>
      <c r="D129" s="12">
        <v>0</v>
      </c>
      <c r="E129" s="12">
        <v>0</v>
      </c>
      <c r="F129" s="12">
        <v>0</v>
      </c>
      <c r="G129" s="12">
        <v>1286.6220000000001</v>
      </c>
      <c r="H129" s="12">
        <f t="shared" ref="H129:H136" si="14">B129/G129</f>
        <v>0</v>
      </c>
      <c r="I129" s="12">
        <f t="shared" si="13"/>
        <v>0.7280561734526535</v>
      </c>
      <c r="J129" s="12">
        <f t="shared" ref="J129:J136" si="15">D129/G129</f>
        <v>0</v>
      </c>
      <c r="K129" s="12">
        <f t="shared" ref="K129:K136" si="16">E129/G129</f>
        <v>0</v>
      </c>
      <c r="L129" s="12">
        <f t="shared" ref="L129:L136" si="17">F129/G129</f>
        <v>0</v>
      </c>
      <c r="M129" s="1">
        <v>0</v>
      </c>
      <c r="N129" s="1">
        <v>0</v>
      </c>
      <c r="O129" s="1">
        <v>0</v>
      </c>
      <c r="P129" s="1">
        <v>480.93479000000002</v>
      </c>
      <c r="Q129" s="1">
        <v>2156.9460899999999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/>
      <c r="X129" s="1"/>
      <c r="Y129" s="1"/>
    </row>
    <row r="130" spans="1:25" x14ac:dyDescent="0.2">
      <c r="A130" s="8" t="s">
        <v>98</v>
      </c>
      <c r="B130" s="12">
        <v>0</v>
      </c>
      <c r="C130" s="12">
        <v>10269.19951</v>
      </c>
      <c r="D130" s="12">
        <v>24370.497780000002</v>
      </c>
      <c r="E130" s="12">
        <v>0</v>
      </c>
      <c r="F130" s="12">
        <v>0</v>
      </c>
      <c r="G130" s="12">
        <v>5641.1575599999996</v>
      </c>
      <c r="H130" s="12">
        <f t="shared" si="14"/>
        <v>0</v>
      </c>
      <c r="I130" s="12">
        <f t="shared" si="13"/>
        <v>1.820406432682586</v>
      </c>
      <c r="J130" s="12">
        <f t="shared" si="15"/>
        <v>4.3201235776155142</v>
      </c>
      <c r="K130" s="12">
        <f t="shared" si="16"/>
        <v>0</v>
      </c>
      <c r="L130" s="12">
        <f t="shared" si="17"/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5316.0753299999997</v>
      </c>
      <c r="T130" s="1">
        <v>16134.508010000001</v>
      </c>
      <c r="U130" s="1">
        <v>0</v>
      </c>
      <c r="V130" s="1">
        <v>0</v>
      </c>
      <c r="W130" s="1"/>
      <c r="X130" s="1"/>
      <c r="Y130" s="1"/>
    </row>
    <row r="131" spans="1:25" x14ac:dyDescent="0.2">
      <c r="A131" s="8" t="s">
        <v>105</v>
      </c>
      <c r="B131" s="12">
        <v>0</v>
      </c>
      <c r="C131" s="12">
        <v>0</v>
      </c>
      <c r="D131" s="12">
        <v>141844.12603000001</v>
      </c>
      <c r="E131" s="12">
        <v>0</v>
      </c>
      <c r="F131" s="12">
        <v>0</v>
      </c>
      <c r="G131" s="12">
        <v>1694.95721</v>
      </c>
      <c r="H131" s="12">
        <f t="shared" si="14"/>
        <v>0</v>
      </c>
      <c r="I131" s="12">
        <f t="shared" si="13"/>
        <v>0</v>
      </c>
      <c r="J131" s="12">
        <f t="shared" si="15"/>
        <v>83.685962803745355</v>
      </c>
      <c r="K131" s="12">
        <f t="shared" si="16"/>
        <v>0</v>
      </c>
      <c r="L131" s="12">
        <f t="shared" si="17"/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6464.1516499999998</v>
      </c>
      <c r="T131" s="1">
        <v>7169.1456099999996</v>
      </c>
      <c r="U131" s="1">
        <v>0</v>
      </c>
      <c r="V131" s="1">
        <v>0</v>
      </c>
      <c r="W131" s="1"/>
      <c r="X131" s="1"/>
      <c r="Y131" s="1"/>
    </row>
    <row r="132" spans="1:25" x14ac:dyDescent="0.2">
      <c r="A132" s="8" t="s">
        <v>99</v>
      </c>
      <c r="B132" s="12">
        <v>0</v>
      </c>
      <c r="C132" s="12">
        <v>1424.97694</v>
      </c>
      <c r="D132" s="12">
        <v>0</v>
      </c>
      <c r="E132" s="12">
        <v>0</v>
      </c>
      <c r="F132" s="12">
        <v>0</v>
      </c>
      <c r="G132" s="12">
        <v>9773.5158800000008</v>
      </c>
      <c r="H132" s="12">
        <f t="shared" si="14"/>
        <v>0</v>
      </c>
      <c r="I132" s="12">
        <f t="shared" si="13"/>
        <v>0.14579982858737625</v>
      </c>
      <c r="J132" s="12">
        <f t="shared" si="15"/>
        <v>0</v>
      </c>
      <c r="K132" s="12">
        <f t="shared" si="16"/>
        <v>0</v>
      </c>
      <c r="L132" s="12">
        <f t="shared" si="17"/>
        <v>0</v>
      </c>
      <c r="M132" s="1">
        <v>0</v>
      </c>
      <c r="N132" s="1">
        <v>0</v>
      </c>
      <c r="O132" s="1">
        <v>0</v>
      </c>
      <c r="P132" s="1">
        <v>753.14243999999997</v>
      </c>
      <c r="Q132" s="1">
        <v>2264.5454099999997</v>
      </c>
      <c r="R132" s="1">
        <v>0</v>
      </c>
      <c r="S132" s="1">
        <v>0</v>
      </c>
      <c r="T132" s="1">
        <v>4456.34501</v>
      </c>
      <c r="U132" s="1">
        <v>0</v>
      </c>
      <c r="V132" s="1">
        <v>0</v>
      </c>
      <c r="W132" s="1"/>
      <c r="X132" s="1"/>
      <c r="Y132" s="1"/>
    </row>
    <row r="133" spans="1:25" x14ac:dyDescent="0.2">
      <c r="A133" s="8" t="s">
        <v>106</v>
      </c>
      <c r="B133" s="12">
        <v>0</v>
      </c>
      <c r="C133" s="12">
        <v>0</v>
      </c>
      <c r="D133" s="12">
        <v>0</v>
      </c>
      <c r="E133" s="12">
        <v>375.23397999999997</v>
      </c>
      <c r="F133" s="12">
        <v>2072.1785599999998</v>
      </c>
      <c r="G133" s="12">
        <v>11730.09777</v>
      </c>
      <c r="H133" s="12">
        <f t="shared" si="14"/>
        <v>0</v>
      </c>
      <c r="I133" s="12">
        <f t="shared" si="13"/>
        <v>0</v>
      </c>
      <c r="J133" s="12">
        <f t="shared" si="15"/>
        <v>0</v>
      </c>
      <c r="K133" s="12">
        <f t="shared" si="16"/>
        <v>3.1988989977531961E-2</v>
      </c>
      <c r="L133" s="12">
        <f t="shared" si="17"/>
        <v>0.1766548413006109</v>
      </c>
      <c r="M133" s="1">
        <v>0</v>
      </c>
      <c r="N133" s="1">
        <v>0</v>
      </c>
      <c r="O133" s="1">
        <v>0</v>
      </c>
      <c r="P133" s="1">
        <v>822.28588999999999</v>
      </c>
      <c r="Q133" s="1">
        <v>1733.74541</v>
      </c>
      <c r="R133" s="1">
        <v>0</v>
      </c>
      <c r="S133" s="1">
        <v>509.35305</v>
      </c>
      <c r="T133" s="1">
        <v>2467.1997000000001</v>
      </c>
      <c r="U133" s="1">
        <v>0</v>
      </c>
      <c r="V133" s="1">
        <v>0</v>
      </c>
      <c r="W133" s="1"/>
      <c r="X133" s="1"/>
      <c r="Y133" s="1"/>
    </row>
    <row r="134" spans="1:25" x14ac:dyDescent="0.2">
      <c r="A134" s="8" t="s">
        <v>107</v>
      </c>
      <c r="B134" s="12">
        <v>0</v>
      </c>
      <c r="C134" s="12">
        <v>10103.47464</v>
      </c>
      <c r="D134" s="12">
        <v>0</v>
      </c>
      <c r="E134" s="12">
        <v>0</v>
      </c>
      <c r="F134" s="12">
        <v>0</v>
      </c>
      <c r="G134" s="12">
        <v>6983.3371299999999</v>
      </c>
      <c r="H134" s="12">
        <f t="shared" si="14"/>
        <v>0</v>
      </c>
      <c r="I134" s="12">
        <f t="shared" si="13"/>
        <v>1.4467974912160657</v>
      </c>
      <c r="J134" s="12">
        <f t="shared" si="15"/>
        <v>0</v>
      </c>
      <c r="K134" s="12">
        <f t="shared" si="16"/>
        <v>0</v>
      </c>
      <c r="L134" s="12">
        <f t="shared" si="17"/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18714.934730000001</v>
      </c>
      <c r="U134" s="1">
        <v>0</v>
      </c>
      <c r="V134" s="1">
        <v>0</v>
      </c>
      <c r="W134" s="1"/>
      <c r="X134" s="1"/>
      <c r="Y134" s="1"/>
    </row>
    <row r="135" spans="1:25" x14ac:dyDescent="0.2">
      <c r="A135" s="8" t="s">
        <v>101</v>
      </c>
      <c r="B135" s="12">
        <v>0</v>
      </c>
      <c r="C135" s="12">
        <v>48813.804219999998</v>
      </c>
      <c r="D135" s="12">
        <v>3456.3541500000001</v>
      </c>
      <c r="E135" s="12">
        <v>0</v>
      </c>
      <c r="F135" s="12">
        <v>0</v>
      </c>
      <c r="G135" s="12">
        <v>24654.24655</v>
      </c>
      <c r="H135" s="12">
        <f t="shared" si="14"/>
        <v>0</v>
      </c>
      <c r="I135" s="12">
        <f t="shared" si="13"/>
        <v>1.979934942282793</v>
      </c>
      <c r="J135" s="12">
        <f t="shared" si="15"/>
        <v>0.14019305530146084</v>
      </c>
      <c r="K135" s="12">
        <f t="shared" si="16"/>
        <v>0</v>
      </c>
      <c r="L135" s="12">
        <f t="shared" si="17"/>
        <v>0</v>
      </c>
      <c r="M135" s="1">
        <v>0</v>
      </c>
      <c r="N135" s="1">
        <v>4030.53485</v>
      </c>
      <c r="O135" s="1">
        <v>0</v>
      </c>
      <c r="P135" s="1">
        <v>0</v>
      </c>
      <c r="Q135" s="1">
        <v>21384.596440000001</v>
      </c>
      <c r="R135" s="1">
        <v>0</v>
      </c>
      <c r="S135" s="1">
        <v>0</v>
      </c>
      <c r="T135" s="1">
        <v>44162.94023</v>
      </c>
      <c r="U135" s="1">
        <v>0</v>
      </c>
      <c r="V135" s="1">
        <v>0</v>
      </c>
      <c r="W135" s="1"/>
      <c r="X135" s="1"/>
      <c r="Y135" s="1"/>
    </row>
    <row r="136" spans="1:25" x14ac:dyDescent="0.2">
      <c r="A136" s="50" t="s">
        <v>110</v>
      </c>
      <c r="B136" s="12">
        <v>0</v>
      </c>
      <c r="C136" s="12">
        <v>0</v>
      </c>
      <c r="D136" s="12">
        <v>0</v>
      </c>
      <c r="E136" s="12">
        <v>173.59811999999999</v>
      </c>
      <c r="F136" s="12">
        <v>2358.2417999999998</v>
      </c>
      <c r="G136" s="12">
        <v>16769.2366</v>
      </c>
      <c r="H136" s="12">
        <f t="shared" si="14"/>
        <v>0</v>
      </c>
      <c r="I136" s="12">
        <f t="shared" si="13"/>
        <v>0</v>
      </c>
      <c r="J136" s="12">
        <f t="shared" si="15"/>
        <v>0</v>
      </c>
      <c r="K136" s="12">
        <f t="shared" si="16"/>
        <v>1.0352177868371181E-2</v>
      </c>
      <c r="L136" s="12">
        <f t="shared" si="17"/>
        <v>0.14062904926751404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/>
      <c r="X136" s="1"/>
      <c r="Y136" s="1"/>
    </row>
    <row r="137" spans="1:25" x14ac:dyDescent="0.2"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3:25" x14ac:dyDescent="0.2"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3:25" x14ac:dyDescent="0.2"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3:25" x14ac:dyDescent="0.2"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3:25" x14ac:dyDescent="0.2"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3:25" x14ac:dyDescent="0.2"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3:25" x14ac:dyDescent="0.2"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3:25" x14ac:dyDescent="0.2"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3:25" x14ac:dyDescent="0.2"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3:25" x14ac:dyDescent="0.2"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3:25" x14ac:dyDescent="0.2"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3:25" x14ac:dyDescent="0.2"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3:25" x14ac:dyDescent="0.2"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3:25" x14ac:dyDescent="0.2"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3:25" x14ac:dyDescent="0.2"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3:25" x14ac:dyDescent="0.2"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3:25" x14ac:dyDescent="0.2"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3:25" x14ac:dyDescent="0.2"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3:25" x14ac:dyDescent="0.2"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3:25" x14ac:dyDescent="0.2"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3:25" x14ac:dyDescent="0.2"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3:25" x14ac:dyDescent="0.2"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3:25" x14ac:dyDescent="0.2"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3:25" x14ac:dyDescent="0.2"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3:25" x14ac:dyDescent="0.2"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3:25" x14ac:dyDescent="0.2"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3:25" x14ac:dyDescent="0.2"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3:25" x14ac:dyDescent="0.2"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3:25" x14ac:dyDescent="0.2"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3:25" x14ac:dyDescent="0.2"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3:25" x14ac:dyDescent="0.2"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3:25" x14ac:dyDescent="0.2"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3:25" x14ac:dyDescent="0.2"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3:25" x14ac:dyDescent="0.2"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3:25" x14ac:dyDescent="0.2"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3:25" x14ac:dyDescent="0.2"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3:25" x14ac:dyDescent="0.2"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3:25" x14ac:dyDescent="0.2"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3:25" x14ac:dyDescent="0.2"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3:25" x14ac:dyDescent="0.2"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3:25" x14ac:dyDescent="0.2"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3:25" x14ac:dyDescent="0.2"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3:25" x14ac:dyDescent="0.2"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3:25" x14ac:dyDescent="0.2"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3:25" x14ac:dyDescent="0.2"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3:25" x14ac:dyDescent="0.2"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3:25" x14ac:dyDescent="0.2"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3:25" x14ac:dyDescent="0.2"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3:25" x14ac:dyDescent="0.2"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3:25" x14ac:dyDescent="0.2"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3:25" x14ac:dyDescent="0.2"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3:25" x14ac:dyDescent="0.2"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3:25" x14ac:dyDescent="0.2"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3:25" x14ac:dyDescent="0.2"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3:25" x14ac:dyDescent="0.2"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3:25" x14ac:dyDescent="0.2"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3:25" x14ac:dyDescent="0.2"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3:25" x14ac:dyDescent="0.2"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3:25" x14ac:dyDescent="0.2"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3:25" x14ac:dyDescent="0.2"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3:25" x14ac:dyDescent="0.2"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3:25" x14ac:dyDescent="0.2"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3:25" x14ac:dyDescent="0.2"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3:25" x14ac:dyDescent="0.2"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3:25" x14ac:dyDescent="0.2"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3:25" x14ac:dyDescent="0.2"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3:25" x14ac:dyDescent="0.2"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3:25" x14ac:dyDescent="0.2"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3:25" x14ac:dyDescent="0.2"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3:25" x14ac:dyDescent="0.2"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3:25" x14ac:dyDescent="0.2"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3:25" x14ac:dyDescent="0.2"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3:25" x14ac:dyDescent="0.2"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3:25" x14ac:dyDescent="0.2"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3:25" x14ac:dyDescent="0.2"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3:25" x14ac:dyDescent="0.2"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3:25" x14ac:dyDescent="0.2"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3:25" x14ac:dyDescent="0.2"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3:25" x14ac:dyDescent="0.2"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3:25" x14ac:dyDescent="0.2"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3:25" x14ac:dyDescent="0.2"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3:25" x14ac:dyDescent="0.2"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3:25" x14ac:dyDescent="0.2"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3:25" x14ac:dyDescent="0.2"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3:25" x14ac:dyDescent="0.2"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3:25" x14ac:dyDescent="0.2"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3:25" x14ac:dyDescent="0.2"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3:25" x14ac:dyDescent="0.2"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3:25" x14ac:dyDescent="0.2"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3:25" x14ac:dyDescent="0.2"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3:25" x14ac:dyDescent="0.2"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3:25" x14ac:dyDescent="0.2"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3:25" x14ac:dyDescent="0.2"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3:25" x14ac:dyDescent="0.2"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3:25" x14ac:dyDescent="0.2"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3:25" x14ac:dyDescent="0.2"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3:25" x14ac:dyDescent="0.2"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3:25" x14ac:dyDescent="0.2"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3:25" x14ac:dyDescent="0.2"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3:25" x14ac:dyDescent="0.2"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3:25" x14ac:dyDescent="0.2"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3:25" x14ac:dyDescent="0.2"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3:25" x14ac:dyDescent="0.2"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3:25" x14ac:dyDescent="0.2"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3:25" x14ac:dyDescent="0.2"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3:25" x14ac:dyDescent="0.2"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3:25" x14ac:dyDescent="0.2"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3:25" x14ac:dyDescent="0.2"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3:25" x14ac:dyDescent="0.2"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3:25" x14ac:dyDescent="0.2"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3:25" x14ac:dyDescent="0.2"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3:25" x14ac:dyDescent="0.2"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3:25" x14ac:dyDescent="0.2"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3:25" x14ac:dyDescent="0.2"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3:25" x14ac:dyDescent="0.2"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3:25" x14ac:dyDescent="0.2"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3:25" x14ac:dyDescent="0.2"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3:25" x14ac:dyDescent="0.2"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3:25" x14ac:dyDescent="0.2"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3:25" x14ac:dyDescent="0.2"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3:25" x14ac:dyDescent="0.2"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3:25" x14ac:dyDescent="0.2"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3:25" x14ac:dyDescent="0.2"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3:25" x14ac:dyDescent="0.2"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3:25" x14ac:dyDescent="0.2"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3:25" x14ac:dyDescent="0.2"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3:25" x14ac:dyDescent="0.2"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3:25" x14ac:dyDescent="0.2"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3:25" x14ac:dyDescent="0.2"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3:25" x14ac:dyDescent="0.2"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3:25" x14ac:dyDescent="0.2"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3:25" x14ac:dyDescent="0.2"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3:25" x14ac:dyDescent="0.2"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3:25" x14ac:dyDescent="0.2"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3:25" x14ac:dyDescent="0.2"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3:25" x14ac:dyDescent="0.2"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3:25" x14ac:dyDescent="0.2"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3:25" x14ac:dyDescent="0.2"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3:25" x14ac:dyDescent="0.2"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3:25" x14ac:dyDescent="0.2"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3:25" x14ac:dyDescent="0.2"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3:25" x14ac:dyDescent="0.2"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3:25" x14ac:dyDescent="0.2"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3:25" x14ac:dyDescent="0.2"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3:25" x14ac:dyDescent="0.2"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3:25" x14ac:dyDescent="0.2"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3:25" x14ac:dyDescent="0.2"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3:25" x14ac:dyDescent="0.2"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3:25" x14ac:dyDescent="0.2"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3:25" x14ac:dyDescent="0.2"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3:25" x14ac:dyDescent="0.2"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3:25" x14ac:dyDescent="0.2"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3:25" x14ac:dyDescent="0.2"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3:25" x14ac:dyDescent="0.2"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3:25" x14ac:dyDescent="0.2"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3:25" x14ac:dyDescent="0.2"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3:25" x14ac:dyDescent="0.2"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3:25" x14ac:dyDescent="0.2"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3:25" x14ac:dyDescent="0.2"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3:25" x14ac:dyDescent="0.2"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3:25" x14ac:dyDescent="0.2"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3:25" x14ac:dyDescent="0.2"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3:25" x14ac:dyDescent="0.2"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3:25" x14ac:dyDescent="0.2"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3:25" x14ac:dyDescent="0.2"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3:25" x14ac:dyDescent="0.2"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3:25" x14ac:dyDescent="0.2"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3:25" x14ac:dyDescent="0.2"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3:25" x14ac:dyDescent="0.2"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3:25" x14ac:dyDescent="0.2"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3:25" x14ac:dyDescent="0.2"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3:25" x14ac:dyDescent="0.2"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3:25" x14ac:dyDescent="0.2"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3:25" x14ac:dyDescent="0.2"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3:25" x14ac:dyDescent="0.2"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3:25" x14ac:dyDescent="0.2"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3:25" x14ac:dyDescent="0.2"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</sheetData>
  <mergeCells count="1">
    <mergeCell ref="A1:XF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"/>
  <sheetViews>
    <sheetView zoomScale="84" workbookViewId="0">
      <selection activeCell="A2" sqref="A2"/>
    </sheetView>
  </sheetViews>
  <sheetFormatPr baseColWidth="10" defaultRowHeight="16" x14ac:dyDescent="0.2"/>
  <cols>
    <col min="1" max="1" width="2.5" customWidth="1"/>
    <col min="2" max="2" width="38.5" customWidth="1"/>
    <col min="3" max="3" width="11.6640625" bestFit="1" customWidth="1"/>
    <col min="4" max="4" width="13.33203125" customWidth="1"/>
    <col min="5" max="5" width="14.6640625" customWidth="1"/>
    <col min="6" max="6" width="13.6640625" customWidth="1"/>
    <col min="7" max="7" width="18.1640625" customWidth="1"/>
    <col min="8" max="8" width="15" customWidth="1"/>
    <col min="9" max="9" width="17.83203125" customWidth="1"/>
    <col min="10" max="10" width="18.83203125" customWidth="1"/>
    <col min="11" max="11" width="21" customWidth="1"/>
    <col min="12" max="12" width="11.1640625" customWidth="1"/>
    <col min="13" max="13" width="11.5" customWidth="1"/>
    <col min="14" max="14" width="12.5" customWidth="1"/>
    <col min="16" max="17" width="14.6640625" customWidth="1"/>
    <col min="18" max="18" width="14.83203125" customWidth="1"/>
    <col min="19" max="19" width="14.6640625" customWidth="1"/>
    <col min="20" max="20" width="15.83203125" customWidth="1"/>
    <col min="21" max="21" width="16.33203125" customWidth="1"/>
    <col min="22" max="22" width="15.33203125" customWidth="1"/>
    <col min="23" max="23" width="16.83203125" customWidth="1"/>
    <col min="24" max="24" width="6" customWidth="1"/>
  </cols>
  <sheetData>
    <row r="1" spans="1:39" s="313" customFormat="1" ht="42" customHeight="1" thickBot="1" x14ac:dyDescent="0.25">
      <c r="A1" s="313" t="s">
        <v>270</v>
      </c>
    </row>
    <row r="2" spans="1:39" s="144" customFormat="1" ht="31" customHeight="1" thickBot="1" x14ac:dyDescent="0.25">
      <c r="C2" s="302" t="s">
        <v>237</v>
      </c>
      <c r="D2" s="303"/>
      <c r="E2" s="303"/>
      <c r="F2" s="303"/>
      <c r="G2" s="303"/>
      <c r="H2" s="287" t="s">
        <v>242</v>
      </c>
      <c r="I2" s="288"/>
      <c r="J2" s="288"/>
      <c r="K2" s="289"/>
      <c r="L2" s="306" t="s">
        <v>264</v>
      </c>
      <c r="M2" s="307"/>
      <c r="N2" s="307"/>
      <c r="O2" s="307"/>
      <c r="P2" s="308" t="s">
        <v>265</v>
      </c>
      <c r="Q2" s="309"/>
      <c r="R2" s="309"/>
      <c r="S2" s="309"/>
      <c r="T2" s="310" t="s">
        <v>266</v>
      </c>
      <c r="U2" s="311"/>
      <c r="V2" s="311"/>
      <c r="W2" s="312"/>
    </row>
    <row r="3" spans="1:39" s="50" customFormat="1" ht="38" thickBot="1" x14ac:dyDescent="0.25">
      <c r="B3" s="178" t="s">
        <v>0</v>
      </c>
      <c r="C3" s="195" t="s">
        <v>9</v>
      </c>
      <c r="D3" s="195" t="s">
        <v>10</v>
      </c>
      <c r="E3" s="195" t="s">
        <v>11</v>
      </c>
      <c r="F3" s="195" t="s">
        <v>12</v>
      </c>
      <c r="G3" s="196" t="s">
        <v>233</v>
      </c>
      <c r="H3" s="197" t="s">
        <v>14</v>
      </c>
      <c r="I3" s="197" t="s">
        <v>15</v>
      </c>
      <c r="J3" s="197" t="s">
        <v>16</v>
      </c>
      <c r="K3" s="197" t="s">
        <v>17</v>
      </c>
      <c r="L3" s="264" t="s">
        <v>252</v>
      </c>
      <c r="M3" s="264" t="s">
        <v>253</v>
      </c>
      <c r="N3" s="264" t="s">
        <v>254</v>
      </c>
      <c r="O3" s="264" t="s">
        <v>255</v>
      </c>
      <c r="P3" s="265" t="s">
        <v>256</v>
      </c>
      <c r="Q3" s="265" t="s">
        <v>257</v>
      </c>
      <c r="R3" s="265" t="s">
        <v>258</v>
      </c>
      <c r="S3" s="265" t="s">
        <v>259</v>
      </c>
      <c r="T3" s="266" t="s">
        <v>260</v>
      </c>
      <c r="U3" s="266" t="s">
        <v>261</v>
      </c>
      <c r="V3" s="266" t="s">
        <v>262</v>
      </c>
      <c r="W3" s="266" t="s">
        <v>263</v>
      </c>
      <c r="X3" s="194" t="s">
        <v>8</v>
      </c>
    </row>
    <row r="4" spans="1:39" s="50" customFormat="1" x14ac:dyDescent="0.2">
      <c r="C4" s="1"/>
      <c r="D4" s="1"/>
      <c r="E4" s="1"/>
      <c r="F4" s="1"/>
      <c r="G4" s="1"/>
      <c r="H4" s="1"/>
      <c r="I4" s="1"/>
      <c r="J4" s="1"/>
      <c r="K4" s="1"/>
      <c r="L4" s="13"/>
      <c r="M4" s="1"/>
      <c r="N4" s="1"/>
      <c r="O4" s="1"/>
      <c r="P4" s="1"/>
      <c r="R4" s="12"/>
      <c r="T4" s="254"/>
      <c r="U4" s="254"/>
      <c r="V4" s="254"/>
      <c r="W4" s="254"/>
      <c r="Z4" s="137"/>
      <c r="AA4" s="2"/>
      <c r="AB4" s="1"/>
      <c r="AC4" s="1"/>
      <c r="AD4" s="1"/>
      <c r="AE4" s="1"/>
      <c r="AF4" s="136"/>
      <c r="AG4" s="137"/>
      <c r="AI4" s="1"/>
      <c r="AJ4" s="1"/>
      <c r="AK4" s="1"/>
      <c r="AL4" s="1"/>
      <c r="AM4" s="33"/>
    </row>
    <row r="5" spans="1:39" s="50" customFormat="1" x14ac:dyDescent="0.2">
      <c r="A5" s="314"/>
      <c r="B5" s="314"/>
      <c r="C5" s="11">
        <v>5328.7556000000004</v>
      </c>
      <c r="D5" s="11">
        <v>17497.866600000001</v>
      </c>
      <c r="E5" s="11">
        <v>17907.823</v>
      </c>
      <c r="F5" s="11">
        <v>0</v>
      </c>
      <c r="G5" s="11">
        <v>57923.770299999996</v>
      </c>
      <c r="H5" s="11">
        <v>9.1999999999999998E-2</v>
      </c>
      <c r="I5" s="11">
        <v>0.30209999999999998</v>
      </c>
      <c r="J5" s="11">
        <v>0.30919999999999997</v>
      </c>
      <c r="K5" s="11">
        <v>0</v>
      </c>
      <c r="L5" s="24">
        <v>10.515409999999999</v>
      </c>
      <c r="M5" s="24">
        <v>15.774480000000001</v>
      </c>
      <c r="N5" s="24">
        <v>15.896699999999999</v>
      </c>
      <c r="O5" s="1">
        <v>0</v>
      </c>
      <c r="P5" s="24">
        <v>476.06626</v>
      </c>
      <c r="Q5" s="24">
        <v>989.27454</v>
      </c>
      <c r="R5" s="24">
        <v>1058.29223</v>
      </c>
      <c r="S5" s="1">
        <v>0</v>
      </c>
      <c r="T5" s="241">
        <v>924.5</v>
      </c>
      <c r="U5" s="241">
        <v>956.20540000000005</v>
      </c>
      <c r="V5" s="241">
        <v>970</v>
      </c>
      <c r="W5" s="9">
        <v>0</v>
      </c>
      <c r="X5" s="50">
        <v>25</v>
      </c>
      <c r="Y5" s="256"/>
      <c r="Z5"/>
      <c r="AA5" s="2"/>
      <c r="AB5" s="1"/>
      <c r="AC5" s="1"/>
      <c r="AD5" s="1"/>
      <c r="AE5" s="1"/>
      <c r="AF5" s="136"/>
      <c r="AG5"/>
      <c r="AI5" s="1"/>
      <c r="AJ5" s="1"/>
      <c r="AK5" s="1"/>
      <c r="AL5" s="1"/>
      <c r="AM5" s="33"/>
    </row>
    <row r="6" spans="1:39" s="50" customFormat="1" ht="20" customHeight="1" x14ac:dyDescent="0.2">
      <c r="B6" s="186" t="s">
        <v>71</v>
      </c>
      <c r="C6" s="1">
        <v>2113.3317000000002</v>
      </c>
      <c r="D6" s="1">
        <v>6361.9484700000003</v>
      </c>
      <c r="E6" s="1">
        <v>8726.56603</v>
      </c>
      <c r="F6" s="1">
        <v>0</v>
      </c>
      <c r="G6" s="1">
        <v>43767.999799999998</v>
      </c>
      <c r="H6" s="1">
        <f>C6/G6</f>
        <v>4.8284859021590479E-2</v>
      </c>
      <c r="I6" s="1">
        <f>D6/G6</f>
        <v>0.14535616201497059</v>
      </c>
      <c r="J6" s="1">
        <f>E6/G6</f>
        <v>0.19938233572190797</v>
      </c>
      <c r="K6" s="1">
        <v>0</v>
      </c>
      <c r="L6" s="24">
        <v>10.16058</v>
      </c>
      <c r="M6" s="24">
        <v>15.191380000000001</v>
      </c>
      <c r="N6" s="24">
        <v>13.20214</v>
      </c>
      <c r="O6" s="1">
        <v>0</v>
      </c>
      <c r="P6" s="24">
        <v>195.39651000000001</v>
      </c>
      <c r="Q6" s="24">
        <v>393.4239</v>
      </c>
      <c r="R6" s="24">
        <v>550.71409000000006</v>
      </c>
      <c r="S6" s="1">
        <v>0</v>
      </c>
      <c r="T6" s="241">
        <v>921.78668000000005</v>
      </c>
      <c r="U6" s="241">
        <v>954.57728999999995</v>
      </c>
      <c r="V6" s="241">
        <v>967.66754000000003</v>
      </c>
      <c r="W6" s="9">
        <v>0</v>
      </c>
      <c r="X6" s="50">
        <v>100</v>
      </c>
      <c r="Y6" s="9"/>
    </row>
    <row r="7" spans="1:39" s="50" customFormat="1" ht="18" customHeight="1" x14ac:dyDescent="0.2">
      <c r="B7" s="50" t="s">
        <v>249</v>
      </c>
      <c r="C7" s="1">
        <v>2142.8001399999998</v>
      </c>
      <c r="D7" s="1">
        <v>0</v>
      </c>
      <c r="E7" s="1">
        <v>10223.40452</v>
      </c>
      <c r="F7" s="1">
        <v>22488.382409999998</v>
      </c>
      <c r="G7" s="1">
        <v>31413.339469999999</v>
      </c>
      <c r="H7" s="251">
        <f>C7/G7</f>
        <v>6.8213064136221233E-2</v>
      </c>
      <c r="I7" s="251">
        <v>0</v>
      </c>
      <c r="J7" s="251">
        <f>E7/G7</f>
        <v>0.32544787318022766</v>
      </c>
      <c r="K7" s="251">
        <f>F7/G7</f>
        <v>0.71588639697083434</v>
      </c>
      <c r="L7" s="251">
        <v>19.230029999999999</v>
      </c>
      <c r="M7" s="251">
        <v>0</v>
      </c>
      <c r="N7" s="251">
        <v>13.02904</v>
      </c>
      <c r="O7" s="251">
        <v>8.1393199999999997</v>
      </c>
      <c r="P7" s="251">
        <v>480.32058999999998</v>
      </c>
      <c r="Q7" s="251">
        <v>0</v>
      </c>
      <c r="R7" s="251">
        <v>599.00486000000001</v>
      </c>
      <c r="S7" s="251">
        <v>2069.6340799999998</v>
      </c>
      <c r="T7" s="253">
        <v>915.49225999999999</v>
      </c>
      <c r="U7" s="253">
        <v>0</v>
      </c>
      <c r="V7" s="253">
        <v>969.70348999999999</v>
      </c>
      <c r="W7" s="253">
        <v>987.23800000000006</v>
      </c>
      <c r="X7" s="252">
        <v>200</v>
      </c>
      <c r="Y7" s="9"/>
    </row>
    <row r="8" spans="1:39" s="50" customFormat="1" ht="17" customHeight="1" x14ac:dyDescent="0.2">
      <c r="B8" s="3" t="s">
        <v>73</v>
      </c>
      <c r="C8" s="1">
        <v>11608.860290000001</v>
      </c>
      <c r="D8" s="1">
        <v>0</v>
      </c>
      <c r="E8" s="1">
        <v>1760.3002899999999</v>
      </c>
      <c r="F8" s="1">
        <v>21473.109960000002</v>
      </c>
      <c r="G8" s="1">
        <v>15172.29156</v>
      </c>
      <c r="H8" s="243">
        <f>C8/G8</f>
        <v>0.76513559234555084</v>
      </c>
      <c r="I8" s="243">
        <f>D8/G8</f>
        <v>0</v>
      </c>
      <c r="J8" s="243">
        <f>E8/G8</f>
        <v>0.11602072653552407</v>
      </c>
      <c r="K8" s="243">
        <f>F8/G8</f>
        <v>1.4152845583729345</v>
      </c>
      <c r="L8" s="243">
        <v>21.805520000000001</v>
      </c>
      <c r="M8" s="243">
        <v>0</v>
      </c>
      <c r="N8" s="243">
        <v>13.9884</v>
      </c>
      <c r="O8" s="243">
        <v>8.0496700000000008</v>
      </c>
      <c r="P8" s="243">
        <v>447.62376999999998</v>
      </c>
      <c r="Q8" s="243">
        <v>0</v>
      </c>
      <c r="R8" s="243">
        <v>515.31537000000003</v>
      </c>
      <c r="S8" s="243">
        <v>1977.83755</v>
      </c>
      <c r="T8" s="257">
        <v>912.06485999999995</v>
      </c>
      <c r="U8" s="257">
        <v>0</v>
      </c>
      <c r="V8" s="257">
        <v>967.28760999999997</v>
      </c>
      <c r="W8" s="257">
        <v>984.38658999999996</v>
      </c>
      <c r="X8" s="245">
        <v>300</v>
      </c>
      <c r="Y8" s="9"/>
    </row>
    <row r="9" spans="1:39" s="50" customFormat="1" ht="17" thickBot="1" x14ac:dyDescent="0.25">
      <c r="B9" s="180"/>
      <c r="C9" s="181">
        <v>10269.19951</v>
      </c>
      <c r="D9" s="181">
        <v>24370.497780000002</v>
      </c>
      <c r="E9" s="181">
        <v>0</v>
      </c>
      <c r="F9" s="180">
        <v>0</v>
      </c>
      <c r="G9" s="181">
        <v>5641.1575599999996</v>
      </c>
      <c r="H9" s="246">
        <f>C9/G9</f>
        <v>1.820406432682586</v>
      </c>
      <c r="I9" s="246">
        <f>D9/G9</f>
        <v>4.3201235776155142</v>
      </c>
      <c r="J9" s="246">
        <v>0</v>
      </c>
      <c r="K9" s="246">
        <f>F9/G9</f>
        <v>0</v>
      </c>
      <c r="L9" s="246">
        <v>34.473889999999997</v>
      </c>
      <c r="M9" s="246">
        <v>18.26116</v>
      </c>
      <c r="N9" s="246">
        <v>0</v>
      </c>
      <c r="O9" s="246">
        <v>0</v>
      </c>
      <c r="P9" s="246">
        <v>279.84280999999999</v>
      </c>
      <c r="Q9" s="246">
        <v>1253.7292399999999</v>
      </c>
      <c r="R9" s="246">
        <v>0</v>
      </c>
      <c r="S9" s="246">
        <v>0</v>
      </c>
      <c r="T9" s="261">
        <v>922.5</v>
      </c>
      <c r="U9" s="261">
        <v>951.97778000000005</v>
      </c>
      <c r="V9" s="261"/>
      <c r="W9" s="261"/>
      <c r="X9" s="260">
        <v>400</v>
      </c>
      <c r="Y9" s="9"/>
    </row>
    <row r="10" spans="1:39" x14ac:dyDescent="0.2">
      <c r="H10" s="17"/>
      <c r="I10" s="17"/>
      <c r="J10" s="1"/>
      <c r="K10" s="1"/>
      <c r="L10" s="24"/>
      <c r="M10" s="24"/>
      <c r="N10" s="24"/>
      <c r="O10" s="24"/>
      <c r="P10" s="24"/>
      <c r="Q10" s="24"/>
      <c r="R10" s="24"/>
      <c r="S10" s="24"/>
      <c r="T10" s="241"/>
      <c r="U10" s="241"/>
      <c r="V10" s="241"/>
      <c r="W10" s="241"/>
      <c r="Y10" s="259"/>
    </row>
    <row r="11" spans="1:39" x14ac:dyDescent="0.2">
      <c r="C11" s="24">
        <v>6948.9990399999997</v>
      </c>
      <c r="D11" s="17">
        <v>0</v>
      </c>
      <c r="E11" s="24">
        <v>1436.0420300000001</v>
      </c>
      <c r="F11" s="24">
        <v>6076.4860200000003</v>
      </c>
      <c r="G11" s="1">
        <v>33595.271760000003</v>
      </c>
      <c r="H11" s="244">
        <f>C11/G11</f>
        <v>0.20684455508033073</v>
      </c>
      <c r="I11" s="244">
        <f>D11/G11</f>
        <v>0</v>
      </c>
      <c r="J11" s="243">
        <f>E11/G11</f>
        <v>4.2745361319262029E-2</v>
      </c>
      <c r="K11" s="243">
        <f>F11/G11</f>
        <v>0.18087325095655066</v>
      </c>
      <c r="L11" s="243">
        <v>18.1919</v>
      </c>
      <c r="M11" s="243">
        <v>0</v>
      </c>
      <c r="N11" s="243">
        <v>6.9245200000000002</v>
      </c>
      <c r="O11" s="243">
        <v>6.9662800000000002</v>
      </c>
      <c r="P11" s="243">
        <v>313.70692000000003</v>
      </c>
      <c r="Q11" s="243">
        <v>0</v>
      </c>
      <c r="R11" s="243">
        <v>160.88934</v>
      </c>
      <c r="S11" s="243">
        <v>818.90885000000003</v>
      </c>
      <c r="T11" s="257">
        <v>914.34042999999997</v>
      </c>
      <c r="U11" s="257">
        <v>0</v>
      </c>
      <c r="V11" s="257">
        <v>965.05733999999995</v>
      </c>
      <c r="W11" s="257">
        <v>985.02371000000005</v>
      </c>
      <c r="X11" s="245">
        <v>300</v>
      </c>
      <c r="Y11" s="259"/>
    </row>
    <row r="12" spans="1:39" ht="21" customHeight="1" x14ac:dyDescent="0.2">
      <c r="B12" s="186" t="s">
        <v>251</v>
      </c>
      <c r="C12" s="24">
        <v>4852.3761299999996</v>
      </c>
      <c r="D12" s="17">
        <v>0</v>
      </c>
      <c r="E12" s="24">
        <v>0</v>
      </c>
      <c r="F12" s="24">
        <v>18938.03976</v>
      </c>
      <c r="G12" s="24">
        <v>1751.49686</v>
      </c>
      <c r="H12" s="248">
        <f>C12/G12</f>
        <v>2.7704166880436198</v>
      </c>
      <c r="I12" s="248">
        <f>D12/G12</f>
        <v>0</v>
      </c>
      <c r="J12" s="249">
        <f t="shared" ref="J12:J15" si="0">E12/G12</f>
        <v>0</v>
      </c>
      <c r="K12" s="249">
        <f t="shared" ref="K12:K15" si="1">F12/G12</f>
        <v>10.812488559071696</v>
      </c>
      <c r="L12" s="249">
        <v>22.533159999999999</v>
      </c>
      <c r="M12" s="249">
        <v>0</v>
      </c>
      <c r="N12" s="249">
        <v>0</v>
      </c>
      <c r="O12" s="249">
        <v>24.009640000000001</v>
      </c>
      <c r="P12" s="249">
        <v>183.29658000000001</v>
      </c>
      <c r="Q12" s="249">
        <v>0</v>
      </c>
      <c r="R12" s="249">
        <v>0</v>
      </c>
      <c r="S12" s="249">
        <v>609.25971000000004</v>
      </c>
      <c r="T12" s="258">
        <v>920.28191000000004</v>
      </c>
      <c r="U12" s="258">
        <v>0</v>
      </c>
      <c r="V12" s="258">
        <v>0</v>
      </c>
      <c r="W12" s="258">
        <v>951.03309000000002</v>
      </c>
      <c r="X12" s="247">
        <v>400</v>
      </c>
      <c r="Y12" s="259"/>
    </row>
    <row r="13" spans="1:39" x14ac:dyDescent="0.2">
      <c r="B13" s="50" t="s">
        <v>250</v>
      </c>
      <c r="C13" s="24">
        <v>8919.2800499999994</v>
      </c>
      <c r="D13" s="17">
        <v>0</v>
      </c>
      <c r="E13" s="24">
        <v>3259.07188</v>
      </c>
      <c r="F13" s="24">
        <v>16037.540580000001</v>
      </c>
      <c r="G13" s="24">
        <v>39524.366520000003</v>
      </c>
      <c r="H13" s="250">
        <f t="shared" ref="H13:H15" si="2">C13/G13</f>
        <v>0.2256653511571575</v>
      </c>
      <c r="I13" s="250">
        <f t="shared" ref="I13:I15" si="3">D13/G13</f>
        <v>0</v>
      </c>
      <c r="J13" s="251">
        <f t="shared" si="0"/>
        <v>8.2457283112959037E-2</v>
      </c>
      <c r="K13" s="251">
        <f t="shared" si="1"/>
        <v>0.40576338072071899</v>
      </c>
      <c r="L13" s="251">
        <v>17.124040000000001</v>
      </c>
      <c r="M13" s="251">
        <v>0</v>
      </c>
      <c r="N13" s="251">
        <v>8.7416099999999997</v>
      </c>
      <c r="O13" s="251">
        <v>7.5100600000000002</v>
      </c>
      <c r="P13" s="251">
        <v>421.16926000000001</v>
      </c>
      <c r="Q13" s="251">
        <v>0</v>
      </c>
      <c r="R13" s="251">
        <v>350.24358999999998</v>
      </c>
      <c r="S13" s="251">
        <v>1824.4539600000001</v>
      </c>
      <c r="T13" s="253">
        <v>915.78263000000004</v>
      </c>
      <c r="U13" s="253">
        <v>0</v>
      </c>
      <c r="V13" s="253">
        <v>968.46891000000005</v>
      </c>
      <c r="W13" s="253">
        <v>987.45060000000001</v>
      </c>
      <c r="X13" s="253">
        <v>200</v>
      </c>
      <c r="Y13" s="259"/>
    </row>
    <row r="14" spans="1:39" x14ac:dyDescent="0.2">
      <c r="B14" s="3" t="s">
        <v>73</v>
      </c>
      <c r="C14" s="24">
        <v>7716.2502400000003</v>
      </c>
      <c r="D14" s="24">
        <v>0</v>
      </c>
      <c r="E14" s="24">
        <v>2323.1946600000001</v>
      </c>
      <c r="F14" s="24">
        <v>7438.1694200000002</v>
      </c>
      <c r="G14" s="24">
        <v>30620.251479999999</v>
      </c>
      <c r="H14" s="17">
        <f t="shared" si="2"/>
        <v>0.25199826477715137</v>
      </c>
      <c r="I14" s="17">
        <f t="shared" si="3"/>
        <v>0</v>
      </c>
      <c r="J14" s="1">
        <f t="shared" si="0"/>
        <v>7.5871181577898655E-2</v>
      </c>
      <c r="K14" s="1">
        <f t="shared" si="1"/>
        <v>0.24291666660080613</v>
      </c>
      <c r="L14" s="24">
        <v>17.690059999999999</v>
      </c>
      <c r="M14" s="24">
        <v>0</v>
      </c>
      <c r="N14" s="24">
        <v>8.9985700000000008</v>
      </c>
      <c r="O14" s="24">
        <v>7.3550599999999999</v>
      </c>
      <c r="P14" s="24">
        <v>329.51154000000002</v>
      </c>
      <c r="Q14" s="24">
        <v>0</v>
      </c>
      <c r="R14" s="24">
        <v>174.20147</v>
      </c>
      <c r="S14" s="24">
        <v>996.09439999999995</v>
      </c>
      <c r="T14" s="241">
        <v>919.15965000000006</v>
      </c>
      <c r="U14" s="241">
        <v>0</v>
      </c>
      <c r="V14" s="241">
        <v>970.11733000000004</v>
      </c>
      <c r="W14" s="241">
        <v>989.25899000000004</v>
      </c>
      <c r="X14" s="23">
        <v>100</v>
      </c>
      <c r="Y14" s="259"/>
    </row>
    <row r="15" spans="1:39" ht="17" thickBot="1" x14ac:dyDescent="0.25">
      <c r="B15" s="262"/>
      <c r="C15" s="187">
        <v>5289.2740899999999</v>
      </c>
      <c r="D15" s="181">
        <v>0</v>
      </c>
      <c r="E15" s="187">
        <v>9675.4235000000008</v>
      </c>
      <c r="F15" s="187">
        <v>13382.584339999999</v>
      </c>
      <c r="G15" s="223">
        <v>21748.913059999999</v>
      </c>
      <c r="H15" s="181">
        <f t="shared" si="2"/>
        <v>0.2431971692290171</v>
      </c>
      <c r="I15" s="181">
        <f t="shared" si="3"/>
        <v>0</v>
      </c>
      <c r="J15" s="181">
        <f t="shared" si="0"/>
        <v>0.44486928948163268</v>
      </c>
      <c r="K15" s="181">
        <f t="shared" si="1"/>
        <v>0.61532198427942952</v>
      </c>
      <c r="L15" s="223">
        <v>12.668699999999999</v>
      </c>
      <c r="M15" s="223">
        <v>0</v>
      </c>
      <c r="N15" s="223">
        <v>20.746040000000001</v>
      </c>
      <c r="O15" s="223">
        <v>8.0641099999999994</v>
      </c>
      <c r="P15" s="223">
        <v>320.74299999999999</v>
      </c>
      <c r="Q15" s="223">
        <v>0</v>
      </c>
      <c r="R15" s="223">
        <v>438.14136999999999</v>
      </c>
      <c r="S15" s="223">
        <v>1417.0151599999999</v>
      </c>
      <c r="T15" s="263">
        <v>921.43272999999999</v>
      </c>
      <c r="U15" s="263">
        <v>0</v>
      </c>
      <c r="V15" s="263">
        <v>975.40887999999995</v>
      </c>
      <c r="W15" s="263">
        <v>991.19317999999998</v>
      </c>
      <c r="X15" s="222">
        <v>25</v>
      </c>
      <c r="Y15" s="259"/>
    </row>
    <row r="16" spans="1:39" x14ac:dyDescent="0.2">
      <c r="J16" s="1"/>
      <c r="K16" s="1"/>
      <c r="L16" s="24"/>
      <c r="M16" s="24"/>
      <c r="N16" s="24"/>
      <c r="O16" s="24"/>
      <c r="P16" s="24"/>
      <c r="Q16" s="24"/>
      <c r="R16" s="24"/>
      <c r="S16" s="24"/>
      <c r="T16" s="241"/>
      <c r="U16" s="241"/>
      <c r="V16" s="241"/>
      <c r="W16" s="241"/>
      <c r="Y16" s="259"/>
    </row>
    <row r="17" spans="12:25" x14ac:dyDescent="0.2"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Y17" s="242"/>
    </row>
    <row r="18" spans="12:25" x14ac:dyDescent="0.2"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Y18" s="242"/>
    </row>
    <row r="19" spans="12:25" x14ac:dyDescent="0.2"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Y19" s="242"/>
    </row>
    <row r="20" spans="12:25" x14ac:dyDescent="0.2"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Y20" s="242"/>
    </row>
    <row r="21" spans="12:25" x14ac:dyDescent="0.2"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Y21" s="242"/>
    </row>
  </sheetData>
  <mergeCells count="7">
    <mergeCell ref="L2:O2"/>
    <mergeCell ref="P2:S2"/>
    <mergeCell ref="T2:W2"/>
    <mergeCell ref="A1:XFD1"/>
    <mergeCell ref="A5:B5"/>
    <mergeCell ref="C2:G2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Table 1</vt:lpstr>
      <vt:lpstr>k calibration</vt:lpstr>
      <vt:lpstr>table 2</vt:lpstr>
      <vt:lpstr>Table 3</vt:lpstr>
      <vt:lpstr>Table 4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 di Microsoft Office</dc:creator>
  <cp:keywords/>
  <dc:description/>
  <cp:lastModifiedBy>Utente di Microsoft Office</cp:lastModifiedBy>
  <dcterms:created xsi:type="dcterms:W3CDTF">2019-09-12T12:23:44Z</dcterms:created>
  <dcterms:modified xsi:type="dcterms:W3CDTF">2019-10-15T08:15:52Z</dcterms:modified>
  <cp:category/>
</cp:coreProperties>
</file>