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2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3.xml" ContentType="application/vnd.openxmlformats-officedocument.drawing+xml"/>
  <Override PartName="/xl/charts/chart18.xml" ContentType="application/vnd.openxmlformats-officedocument.drawingml.chart+xml"/>
  <Override PartName="/xl/drawings/drawing4.xml" ContentType="application/vnd.openxmlformats-officedocument.drawing+xml"/>
  <Override PartName="/xl/charts/chart19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3.xml" ContentType="application/vnd.openxmlformats-officedocument.drawingml.chart+xml"/>
  <Override PartName="/xl/drawings/drawing5.xml" ContentType="application/vnd.openxmlformats-officedocument.drawing+xml"/>
  <Override PartName="/xl/charts/chart24.xml" ContentType="application/vnd.openxmlformats-officedocument.drawingml.chart+xml"/>
  <Override PartName="/xl/drawings/drawing6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7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3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3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22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christianmarignac/Desktop/Pnq-art-Rt/rutile-review-def/"/>
    </mc:Choice>
  </mc:AlternateContent>
  <bookViews>
    <workbookView xWindow="10520" yWindow="4180" windowWidth="39120" windowHeight="17900" tabRatio="836" firstSheet="1" activeTab="1"/>
  </bookViews>
  <sheets>
    <sheet name="serie" sheetId="1" r:id="rId1"/>
    <sheet name="I-3-1" sheetId="2" r:id="rId2"/>
    <sheet name="II-8" sheetId="3" r:id="rId3"/>
    <sheet name="II-9-2" sheetId="4" r:id="rId4"/>
    <sheet name="III-8-c1" sheetId="5" r:id="rId5"/>
    <sheet name="II-10a" sheetId="6" r:id="rId6"/>
    <sheet name="VII-6-b1" sheetId="7" r:id="rId7"/>
    <sheet name="III-7-c4" sheetId="8" r:id="rId8"/>
    <sheet name="XIII-6c-2" sheetId="9" r:id="rId9"/>
    <sheet name="VII-16" sheetId="10" r:id="rId10"/>
    <sheet name="XX-3a-b1" sheetId="11" r:id="rId11"/>
    <sheet name="IV-3b" sheetId="12" r:id="rId12"/>
    <sheet name="IV-5" sheetId="13" r:id="rId13"/>
    <sheet name="XIII-1c" sheetId="14" r:id="rId14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F21" i="10" l="1"/>
  <c r="BE21" i="10"/>
  <c r="BD21" i="10"/>
  <c r="BC21" i="10"/>
  <c r="BB21" i="10"/>
  <c r="BA21" i="10"/>
  <c r="AZ21" i="10"/>
  <c r="AY21" i="10"/>
  <c r="AX21" i="10"/>
  <c r="AW21" i="10"/>
  <c r="AV21" i="10"/>
  <c r="AU21" i="10"/>
  <c r="AS21" i="10"/>
  <c r="AR21" i="10"/>
  <c r="AP21" i="10"/>
  <c r="AO21" i="10"/>
  <c r="AN21" i="10"/>
  <c r="AM21" i="10"/>
  <c r="AL21" i="10"/>
  <c r="AJ21" i="10"/>
  <c r="AI21" i="10"/>
  <c r="AH21" i="10"/>
  <c r="AG21" i="10"/>
  <c r="AF21" i="10"/>
  <c r="AD21" i="10"/>
  <c r="AC21" i="10"/>
  <c r="AB21" i="10"/>
  <c r="Z21" i="10"/>
  <c r="Y21" i="10"/>
  <c r="X21" i="10"/>
  <c r="W21" i="10"/>
  <c r="U21" i="10"/>
  <c r="T21" i="10"/>
  <c r="S21" i="10"/>
  <c r="Q21" i="10"/>
  <c r="P21" i="10"/>
  <c r="O21" i="10"/>
  <c r="M21" i="10"/>
  <c r="L21" i="10"/>
  <c r="K21" i="10"/>
  <c r="I21" i="10"/>
  <c r="G21" i="10"/>
  <c r="F21" i="10"/>
  <c r="D21" i="10"/>
  <c r="C21" i="10"/>
  <c r="C36" i="5"/>
  <c r="D36" i="5"/>
  <c r="F36" i="5"/>
  <c r="G36" i="5"/>
  <c r="H36" i="5"/>
  <c r="J36" i="5"/>
  <c r="K36" i="5"/>
  <c r="L36" i="5"/>
  <c r="M36" i="5"/>
  <c r="O36" i="5"/>
  <c r="P36" i="5"/>
  <c r="R36" i="5"/>
  <c r="S36" i="5"/>
  <c r="U36" i="5"/>
  <c r="V36" i="5"/>
  <c r="X36" i="5"/>
  <c r="Y36" i="5"/>
  <c r="AA36" i="5"/>
  <c r="AB36" i="5"/>
  <c r="AC36" i="5"/>
  <c r="AD36" i="5"/>
  <c r="AE36" i="5"/>
  <c r="AF36" i="5"/>
  <c r="AH36" i="5"/>
  <c r="AI36" i="5"/>
  <c r="AL36" i="5"/>
  <c r="AM36" i="5"/>
  <c r="AN36" i="5"/>
  <c r="AP36" i="5"/>
  <c r="AQ36" i="5"/>
  <c r="AR36" i="5"/>
  <c r="AT36" i="5"/>
  <c r="AV36" i="5"/>
  <c r="AW36" i="5"/>
  <c r="AY36" i="5"/>
  <c r="AZ36" i="5"/>
  <c r="BA36" i="5"/>
  <c r="BC36" i="5"/>
  <c r="BD36" i="5"/>
  <c r="BF36" i="5"/>
  <c r="BG36" i="5"/>
  <c r="BI36" i="5"/>
  <c r="BJ36" i="5"/>
  <c r="BK36" i="5"/>
  <c r="BL36" i="5"/>
  <c r="BM36" i="5"/>
  <c r="BO36" i="5"/>
  <c r="BP36" i="5"/>
  <c r="BQ36" i="5"/>
  <c r="BR36" i="5"/>
  <c r="BS36" i="5"/>
  <c r="BT36" i="5"/>
  <c r="BU36" i="5"/>
  <c r="BV36" i="5"/>
  <c r="BW36" i="5"/>
  <c r="BX36" i="5"/>
  <c r="BY36" i="5"/>
  <c r="BZ36" i="5"/>
  <c r="CA36" i="5"/>
  <c r="CB36" i="5"/>
  <c r="CD36" i="5"/>
  <c r="CE36" i="5"/>
  <c r="CF36" i="5"/>
  <c r="CG36" i="5"/>
  <c r="CH36" i="5"/>
  <c r="CI36" i="5"/>
  <c r="CJ36" i="5"/>
  <c r="CK36" i="5"/>
  <c r="CL36" i="5"/>
  <c r="CN36" i="5"/>
  <c r="CO36" i="5"/>
  <c r="CQ36" i="5"/>
  <c r="CR36" i="5"/>
  <c r="CS36" i="5"/>
  <c r="CU36" i="5"/>
  <c r="CV36" i="5"/>
  <c r="CW36" i="5"/>
  <c r="CX36" i="5"/>
  <c r="CY36" i="5"/>
  <c r="DA36" i="5"/>
  <c r="FF22" i="7"/>
  <c r="FG22" i="7"/>
  <c r="FH22" i="7"/>
  <c r="FI22" i="7"/>
  <c r="FC22" i="7"/>
  <c r="FE22" i="7"/>
  <c r="DA37" i="5"/>
  <c r="CY37" i="5"/>
  <c r="CX37" i="5"/>
  <c r="CW37" i="5"/>
  <c r="CV37" i="5"/>
  <c r="CU37" i="5"/>
  <c r="DA22" i="5"/>
  <c r="CY22" i="5"/>
  <c r="CX22" i="5"/>
  <c r="CW22" i="5"/>
  <c r="CV22" i="5"/>
  <c r="CU22" i="5"/>
  <c r="AD36" i="7"/>
  <c r="AD37" i="7"/>
  <c r="AD22" i="7"/>
  <c r="AB11" i="8"/>
  <c r="C34" i="8"/>
  <c r="D34" i="8"/>
  <c r="F34" i="8"/>
  <c r="G34" i="8"/>
  <c r="I34" i="8"/>
  <c r="J34" i="8"/>
  <c r="C37" i="7"/>
  <c r="E37" i="7"/>
  <c r="F37" i="7"/>
  <c r="H37" i="7"/>
  <c r="J37" i="7"/>
  <c r="K37" i="7"/>
  <c r="M37" i="7"/>
  <c r="N37" i="7"/>
  <c r="P37" i="7"/>
  <c r="Q37" i="7"/>
  <c r="S37" i="7"/>
  <c r="U37" i="7"/>
  <c r="V37" i="7"/>
  <c r="W37" i="7"/>
  <c r="X37" i="7"/>
  <c r="Z37" i="7"/>
  <c r="AA37" i="7"/>
  <c r="AE37" i="7"/>
  <c r="AG37" i="7"/>
  <c r="AI37" i="7"/>
  <c r="AJ37" i="7"/>
  <c r="AK37" i="7"/>
  <c r="AL37" i="7"/>
  <c r="AN37" i="7"/>
  <c r="AO37" i="7"/>
  <c r="AP37" i="7"/>
  <c r="AQ37" i="7"/>
  <c r="AS37" i="7"/>
  <c r="AU37" i="7"/>
  <c r="AW37" i="7"/>
  <c r="AX37" i="7"/>
  <c r="AY37" i="7"/>
  <c r="AZ37" i="7"/>
  <c r="BA37" i="7"/>
  <c r="BC37" i="7"/>
  <c r="BE37" i="7"/>
  <c r="BG37" i="7"/>
  <c r="BI37" i="7"/>
  <c r="BK37" i="7"/>
  <c r="BM37" i="7"/>
  <c r="BO37" i="7"/>
  <c r="BP37" i="7"/>
  <c r="BQ37" i="7"/>
  <c r="BR37" i="7"/>
  <c r="BT37" i="7"/>
  <c r="BV37" i="7"/>
  <c r="BX37" i="7"/>
  <c r="BZ37" i="7"/>
  <c r="CA37" i="7"/>
  <c r="CB37" i="7"/>
  <c r="CC37" i="7"/>
  <c r="CE37" i="7"/>
  <c r="CG37" i="7"/>
  <c r="CI37" i="7"/>
  <c r="CK37" i="7"/>
  <c r="CL37" i="7"/>
  <c r="CM37" i="7"/>
  <c r="CN37" i="7"/>
  <c r="CP37" i="7"/>
  <c r="CR37" i="7"/>
  <c r="CS37" i="7"/>
  <c r="CU37" i="7"/>
  <c r="CV37" i="7"/>
  <c r="CX37" i="7"/>
  <c r="CY37" i="7"/>
  <c r="CZ37" i="7"/>
  <c r="DB37" i="7"/>
  <c r="DD37" i="7"/>
  <c r="DE37" i="7"/>
  <c r="DG37" i="7"/>
  <c r="DH37" i="7"/>
  <c r="DJ37" i="7"/>
  <c r="DL37" i="7"/>
  <c r="DM37" i="7"/>
  <c r="DO37" i="7"/>
  <c r="DP37" i="7"/>
  <c r="DQ37" i="7"/>
  <c r="DS37" i="7"/>
  <c r="DU37" i="7"/>
  <c r="DW37" i="7"/>
  <c r="DX37" i="7"/>
  <c r="DZ37" i="7"/>
  <c r="EA37" i="7"/>
  <c r="EB37" i="7"/>
  <c r="ED37" i="7"/>
  <c r="EF37" i="7"/>
  <c r="EG37" i="7"/>
  <c r="EH37" i="7"/>
  <c r="EJ37" i="7"/>
  <c r="EL37" i="7"/>
  <c r="EN37" i="7"/>
  <c r="EP37" i="7"/>
  <c r="ER37" i="7"/>
  <c r="ES37" i="7"/>
  <c r="ET37" i="7"/>
  <c r="EV37" i="7"/>
  <c r="EX37" i="7"/>
  <c r="EZ37" i="7"/>
  <c r="FA37" i="7"/>
  <c r="FC37" i="7"/>
  <c r="FE37" i="7"/>
  <c r="FF37" i="7"/>
  <c r="FG37" i="7"/>
  <c r="FH37" i="7"/>
  <c r="FI37" i="7"/>
  <c r="C36" i="6"/>
  <c r="G36" i="6"/>
  <c r="H36" i="6"/>
  <c r="E36" i="6"/>
  <c r="F36" i="6"/>
  <c r="D36" i="6"/>
  <c r="I36" i="6"/>
  <c r="J36" i="6"/>
  <c r="M36" i="6"/>
  <c r="P36" i="6"/>
  <c r="Q36" i="6"/>
  <c r="R36" i="6"/>
  <c r="T36" i="6"/>
  <c r="U36" i="6"/>
  <c r="V36" i="6"/>
  <c r="X36" i="6"/>
  <c r="Z36" i="6"/>
  <c r="AA36" i="6"/>
  <c r="AM36" i="6"/>
  <c r="AB36" i="6"/>
  <c r="AF36" i="6"/>
  <c r="AG36" i="6"/>
  <c r="AH36" i="6"/>
  <c r="AI36" i="6"/>
  <c r="AJ36" i="6"/>
  <c r="AK36" i="6"/>
  <c r="AL36" i="6"/>
  <c r="AC36" i="6"/>
  <c r="AD36" i="6"/>
  <c r="AE36" i="6"/>
  <c r="AN36" i="6"/>
  <c r="AP36" i="6"/>
  <c r="AQ36" i="6"/>
  <c r="AS36" i="6"/>
  <c r="AT36" i="6"/>
  <c r="AU36" i="6"/>
  <c r="AV36" i="6"/>
  <c r="AX36" i="6"/>
  <c r="AY36" i="6"/>
  <c r="AZ36" i="6"/>
  <c r="BA36" i="6"/>
  <c r="C37" i="5"/>
  <c r="D37" i="5"/>
  <c r="F37" i="5"/>
  <c r="G37" i="5"/>
  <c r="H37" i="5"/>
  <c r="J37" i="5"/>
  <c r="K37" i="5"/>
  <c r="L37" i="5"/>
  <c r="M37" i="5"/>
  <c r="O37" i="5"/>
  <c r="P37" i="5"/>
  <c r="R37" i="5"/>
  <c r="S37" i="5"/>
  <c r="U37" i="5"/>
  <c r="V37" i="5"/>
  <c r="X37" i="5"/>
  <c r="Y37" i="5"/>
  <c r="AA37" i="5"/>
  <c r="AB37" i="5"/>
  <c r="AC37" i="5"/>
  <c r="AD37" i="5"/>
  <c r="AE37" i="5"/>
  <c r="AF37" i="5"/>
  <c r="AH37" i="5"/>
  <c r="AI37" i="5"/>
  <c r="AL37" i="5"/>
  <c r="AN37" i="5"/>
  <c r="AP37" i="5"/>
  <c r="AQ37" i="5"/>
  <c r="AR37" i="5"/>
  <c r="AT37" i="5"/>
  <c r="AV37" i="5"/>
  <c r="AW37" i="5"/>
  <c r="AY37" i="5"/>
  <c r="AZ37" i="5"/>
  <c r="BA37" i="5"/>
  <c r="BD37" i="5"/>
  <c r="BF37" i="5"/>
  <c r="BG37" i="5"/>
  <c r="BI37" i="5"/>
  <c r="BJ37" i="5"/>
  <c r="BK37" i="5"/>
  <c r="BP37" i="5"/>
  <c r="BV37" i="5"/>
  <c r="BW37" i="5"/>
  <c r="BR37" i="5"/>
  <c r="BX37" i="5"/>
  <c r="BY37" i="5"/>
  <c r="BS37" i="5"/>
  <c r="BZ37" i="5"/>
  <c r="BT37" i="5"/>
  <c r="CA37" i="5"/>
  <c r="BU37" i="5"/>
  <c r="CB37" i="5"/>
  <c r="CD37" i="5"/>
  <c r="CE37" i="5"/>
  <c r="CF37" i="5"/>
  <c r="CG37" i="5"/>
  <c r="CH37" i="5"/>
  <c r="CI37" i="5"/>
  <c r="CJ37" i="5"/>
  <c r="CK37" i="5"/>
  <c r="CL37" i="5"/>
  <c r="CN37" i="5"/>
  <c r="CO37" i="5"/>
  <c r="CQ37" i="5"/>
  <c r="CR37" i="5"/>
  <c r="CS37" i="5"/>
  <c r="K36" i="4"/>
  <c r="L36" i="4"/>
  <c r="N36" i="4"/>
  <c r="M36" i="4"/>
  <c r="Q36" i="4"/>
  <c r="S36" i="4"/>
  <c r="U36" i="4"/>
  <c r="W36" i="4"/>
  <c r="X36" i="4"/>
  <c r="AC36" i="4"/>
  <c r="AH36" i="4"/>
  <c r="AI36" i="4"/>
  <c r="AJ36" i="4"/>
  <c r="AD36" i="4"/>
  <c r="AG36" i="4"/>
  <c r="AE36" i="4"/>
  <c r="AF36" i="4"/>
  <c r="C36" i="3"/>
  <c r="D36" i="3"/>
  <c r="I36" i="3"/>
  <c r="G36" i="3"/>
  <c r="J36" i="3"/>
  <c r="K36" i="3"/>
  <c r="L36" i="3"/>
  <c r="M36" i="3"/>
  <c r="N36" i="3"/>
  <c r="O36" i="3"/>
  <c r="H36" i="3"/>
  <c r="Y36" i="3"/>
  <c r="Q36" i="3"/>
  <c r="V36" i="3"/>
  <c r="Z36" i="3"/>
  <c r="S36" i="3"/>
  <c r="R36" i="3"/>
  <c r="T36" i="3"/>
  <c r="W36" i="3"/>
  <c r="U36" i="3"/>
  <c r="X36" i="3"/>
  <c r="AA36" i="3"/>
  <c r="AB36" i="3"/>
  <c r="BA35" i="6"/>
  <c r="AZ35" i="6"/>
  <c r="AY35" i="6"/>
  <c r="AX35" i="6"/>
  <c r="BA21" i="6"/>
  <c r="AZ21" i="6"/>
  <c r="AY21" i="6"/>
  <c r="AX21" i="6"/>
  <c r="AV35" i="6"/>
  <c r="AU35" i="6"/>
  <c r="AT35" i="6"/>
  <c r="AS35" i="6"/>
  <c r="AV21" i="6"/>
  <c r="AU21" i="6"/>
  <c r="AT21" i="6"/>
  <c r="AS21" i="6"/>
  <c r="AQ35" i="6"/>
  <c r="AP35" i="6"/>
  <c r="AQ21" i="6"/>
  <c r="AP21" i="6"/>
  <c r="I35" i="4"/>
  <c r="D35" i="4"/>
  <c r="F35" i="4"/>
  <c r="G35" i="4"/>
  <c r="H35" i="4"/>
  <c r="E35" i="4"/>
  <c r="K35" i="4"/>
  <c r="L35" i="4"/>
  <c r="N35" i="4"/>
  <c r="M35" i="4"/>
  <c r="P35" i="4"/>
  <c r="Q35" i="4"/>
  <c r="R35" i="4"/>
  <c r="S35" i="4"/>
  <c r="U35" i="4"/>
  <c r="T35" i="4"/>
  <c r="W35" i="4"/>
  <c r="X35" i="4"/>
  <c r="Y35" i="4"/>
  <c r="Z35" i="4"/>
  <c r="AA35" i="4"/>
  <c r="AC35" i="4"/>
  <c r="AH35" i="4"/>
  <c r="AI35" i="4"/>
  <c r="AJ35" i="4"/>
  <c r="AD35" i="4"/>
  <c r="AG35" i="4"/>
  <c r="AE35" i="4"/>
  <c r="AF35" i="4"/>
  <c r="C35" i="4"/>
  <c r="D35" i="3"/>
  <c r="I35" i="3"/>
  <c r="F35" i="3"/>
  <c r="G35" i="3"/>
  <c r="J35" i="3"/>
  <c r="K35" i="3"/>
  <c r="L35" i="3"/>
  <c r="M35" i="3"/>
  <c r="N35" i="3"/>
  <c r="O35" i="3"/>
  <c r="H35" i="3"/>
  <c r="Y35" i="3"/>
  <c r="Q35" i="3"/>
  <c r="V35" i="3"/>
  <c r="Z35" i="3"/>
  <c r="S35" i="3"/>
  <c r="R35" i="3"/>
  <c r="T35" i="3"/>
  <c r="W35" i="3"/>
  <c r="U35" i="3"/>
  <c r="X35" i="3"/>
  <c r="AA35" i="3"/>
  <c r="AB35" i="3"/>
  <c r="C35" i="3"/>
  <c r="D33" i="8"/>
  <c r="F33" i="8"/>
  <c r="G33" i="8"/>
  <c r="I33" i="8"/>
  <c r="J33" i="8"/>
  <c r="C33" i="8"/>
  <c r="FH36" i="7"/>
  <c r="FI36" i="7"/>
  <c r="EZ36" i="7"/>
  <c r="FA36" i="7"/>
  <c r="FC36" i="7"/>
  <c r="FE36" i="7"/>
  <c r="FF36" i="7"/>
  <c r="FG36" i="7"/>
  <c r="EN36" i="7"/>
  <c r="EP36" i="7"/>
  <c r="ER36" i="7"/>
  <c r="ES36" i="7"/>
  <c r="ET36" i="7"/>
  <c r="EV36" i="7"/>
  <c r="EX36" i="7"/>
  <c r="ED36" i="7"/>
  <c r="EF36" i="7"/>
  <c r="EG36" i="7"/>
  <c r="EH36" i="7"/>
  <c r="EJ36" i="7"/>
  <c r="EL36" i="7"/>
  <c r="DU36" i="7"/>
  <c r="DW36" i="7"/>
  <c r="DX36" i="7"/>
  <c r="DZ36" i="7"/>
  <c r="EA36" i="7"/>
  <c r="EB36" i="7"/>
  <c r="DE36" i="7"/>
  <c r="DG36" i="7"/>
  <c r="DH36" i="7"/>
  <c r="DJ36" i="7"/>
  <c r="DL36" i="7"/>
  <c r="DM36" i="7"/>
  <c r="DO36" i="7"/>
  <c r="DP36" i="7"/>
  <c r="DQ36" i="7"/>
  <c r="DS36" i="7"/>
  <c r="CP36" i="7"/>
  <c r="CR36" i="7"/>
  <c r="CS36" i="7"/>
  <c r="CU36" i="7"/>
  <c r="CV36" i="7"/>
  <c r="CX36" i="7"/>
  <c r="CY36" i="7"/>
  <c r="CZ36" i="7"/>
  <c r="DB36" i="7"/>
  <c r="DD36" i="7"/>
  <c r="CA36" i="7"/>
  <c r="CB36" i="7"/>
  <c r="CC36" i="7"/>
  <c r="CE36" i="7"/>
  <c r="CG36" i="7"/>
  <c r="CI36" i="7"/>
  <c r="CK36" i="7"/>
  <c r="CL36" i="7"/>
  <c r="CM36" i="7"/>
  <c r="CN36" i="7"/>
  <c r="BR36" i="7"/>
  <c r="BT36" i="7"/>
  <c r="BV36" i="7"/>
  <c r="BX36" i="7"/>
  <c r="BZ36" i="7"/>
  <c r="BI36" i="7"/>
  <c r="BK36" i="7"/>
  <c r="BM36" i="7"/>
  <c r="BO36" i="7"/>
  <c r="BP36" i="7"/>
  <c r="BQ36" i="7"/>
  <c r="AS36" i="7"/>
  <c r="AU36" i="7"/>
  <c r="AW36" i="7"/>
  <c r="AX36" i="7"/>
  <c r="AY36" i="7"/>
  <c r="AZ36" i="7"/>
  <c r="BA36" i="7"/>
  <c r="BC36" i="7"/>
  <c r="BE36" i="7"/>
  <c r="BG36" i="7"/>
  <c r="AK36" i="7"/>
  <c r="AL36" i="7"/>
  <c r="AN36" i="7"/>
  <c r="AO36" i="7"/>
  <c r="AP36" i="7"/>
  <c r="AQ36" i="7"/>
  <c r="AE36" i="7"/>
  <c r="AG36" i="7"/>
  <c r="AI36" i="7"/>
  <c r="AJ36" i="7"/>
  <c r="U36" i="7"/>
  <c r="V36" i="7"/>
  <c r="W36" i="7"/>
  <c r="X36" i="7"/>
  <c r="Z36" i="7"/>
  <c r="AA36" i="7"/>
  <c r="E36" i="7"/>
  <c r="F36" i="7"/>
  <c r="H36" i="7"/>
  <c r="J36" i="7"/>
  <c r="K36" i="7"/>
  <c r="M36" i="7"/>
  <c r="N36" i="7"/>
  <c r="P36" i="7"/>
  <c r="Q36" i="7"/>
  <c r="S36" i="7"/>
  <c r="C36" i="7"/>
  <c r="AF35" i="6"/>
  <c r="AG35" i="6"/>
  <c r="AH35" i="6"/>
  <c r="AI35" i="6"/>
  <c r="AJ35" i="6"/>
  <c r="AK35" i="6"/>
  <c r="AL35" i="6"/>
  <c r="AC35" i="6"/>
  <c r="AD35" i="6"/>
  <c r="AE35" i="6"/>
  <c r="AN35" i="6"/>
  <c r="U35" i="6"/>
  <c r="V35" i="6"/>
  <c r="X35" i="6"/>
  <c r="R35" i="6"/>
  <c r="Z35" i="6"/>
  <c r="AA35" i="6"/>
  <c r="AM35" i="6"/>
  <c r="AB35" i="6"/>
  <c r="P35" i="6"/>
  <c r="Q35" i="6"/>
  <c r="T35" i="6"/>
  <c r="G35" i="6"/>
  <c r="H35" i="6"/>
  <c r="E35" i="6"/>
  <c r="F35" i="6"/>
  <c r="D35" i="6"/>
  <c r="I35" i="6"/>
  <c r="J35" i="6"/>
  <c r="K35" i="6"/>
  <c r="M35" i="6"/>
  <c r="N35" i="6"/>
  <c r="C35" i="6"/>
  <c r="EL22" i="7"/>
  <c r="EN22" i="7"/>
  <c r="EP22" i="7"/>
  <c r="ER22" i="7"/>
  <c r="ES22" i="7"/>
  <c r="ET22" i="7"/>
  <c r="EV22" i="7"/>
  <c r="EX22" i="7"/>
  <c r="EZ22" i="7"/>
  <c r="FA22" i="7"/>
  <c r="DD22" i="7"/>
  <c r="DE22" i="7"/>
  <c r="DG22" i="7"/>
  <c r="DH22" i="7"/>
  <c r="DJ22" i="7"/>
  <c r="DL22" i="7"/>
  <c r="DM22" i="7"/>
  <c r="DO22" i="7"/>
  <c r="DP22" i="7"/>
  <c r="DQ22" i="7"/>
  <c r="DS22" i="7"/>
  <c r="DU22" i="7"/>
  <c r="DW22" i="7"/>
  <c r="DX22" i="7"/>
  <c r="DZ22" i="7"/>
  <c r="EA22" i="7"/>
  <c r="EB22" i="7"/>
  <c r="ED22" i="7"/>
  <c r="EF22" i="7"/>
  <c r="EG22" i="7"/>
  <c r="EH22" i="7"/>
  <c r="EJ22" i="7"/>
  <c r="BX22" i="7"/>
  <c r="BZ22" i="7"/>
  <c r="CA22" i="7"/>
  <c r="CB22" i="7"/>
  <c r="CC22" i="7"/>
  <c r="CE22" i="7"/>
  <c r="CG22" i="7"/>
  <c r="CI22" i="7"/>
  <c r="CK22" i="7"/>
  <c r="CL22" i="7"/>
  <c r="CM22" i="7"/>
  <c r="CN22" i="7"/>
  <c r="CP22" i="7"/>
  <c r="BV22" i="7"/>
  <c r="CR22" i="7"/>
  <c r="CS22" i="7"/>
  <c r="CU22" i="7"/>
  <c r="CV22" i="7"/>
  <c r="CX22" i="7"/>
  <c r="CY22" i="7"/>
  <c r="CZ22" i="7"/>
  <c r="DB22" i="7"/>
  <c r="AN22" i="7"/>
  <c r="AO22" i="7"/>
  <c r="AP22" i="7"/>
  <c r="AQ22" i="7"/>
  <c r="AS22" i="7"/>
  <c r="AU22" i="7"/>
  <c r="AW22" i="7"/>
  <c r="AX22" i="7"/>
  <c r="AY22" i="7"/>
  <c r="AZ22" i="7"/>
  <c r="BA22" i="7"/>
  <c r="BC22" i="7"/>
  <c r="BE22" i="7"/>
  <c r="BG22" i="7"/>
  <c r="BI22" i="7"/>
  <c r="BK22" i="7"/>
  <c r="BM22" i="7"/>
  <c r="BO22" i="7"/>
  <c r="BP22" i="7"/>
  <c r="BQ22" i="7"/>
  <c r="BR22" i="7"/>
  <c r="BT22" i="7"/>
  <c r="Z22" i="7"/>
  <c r="AA22" i="7"/>
  <c r="AE22" i="7"/>
  <c r="AG22" i="7"/>
  <c r="AI22" i="7"/>
  <c r="AJ22" i="7"/>
  <c r="AK22" i="7"/>
  <c r="AL22" i="7"/>
  <c r="F22" i="7"/>
  <c r="H22" i="7"/>
  <c r="J22" i="7"/>
  <c r="K22" i="7"/>
  <c r="M22" i="7"/>
  <c r="N22" i="7"/>
  <c r="P22" i="7"/>
  <c r="Q22" i="7"/>
  <c r="S22" i="7"/>
  <c r="U22" i="7"/>
  <c r="V22" i="7"/>
  <c r="W22" i="7"/>
  <c r="X22" i="7"/>
  <c r="C22" i="7"/>
  <c r="E22" i="7"/>
  <c r="Z21" i="6"/>
  <c r="AA21" i="6"/>
  <c r="AM21" i="6"/>
  <c r="AB21" i="6"/>
  <c r="AF21" i="6"/>
  <c r="AG21" i="6"/>
  <c r="AH21" i="6"/>
  <c r="AI21" i="6"/>
  <c r="AJ21" i="6"/>
  <c r="AK21" i="6"/>
  <c r="AL21" i="6"/>
  <c r="AC21" i="6"/>
  <c r="AD21" i="6"/>
  <c r="AE21" i="6"/>
  <c r="AN21" i="6"/>
  <c r="G21" i="6"/>
  <c r="H21" i="6"/>
  <c r="E21" i="6"/>
  <c r="F21" i="6"/>
  <c r="D21" i="6"/>
  <c r="I21" i="6"/>
  <c r="J21" i="6"/>
  <c r="K21" i="6"/>
  <c r="M21" i="6"/>
  <c r="N21" i="6"/>
  <c r="P21" i="6"/>
  <c r="Q21" i="6"/>
  <c r="T21" i="6"/>
  <c r="U21" i="6"/>
  <c r="V21" i="6"/>
  <c r="X21" i="6"/>
  <c r="R21" i="6"/>
  <c r="C21" i="6"/>
  <c r="I36" i="4"/>
  <c r="D36" i="4"/>
  <c r="F36" i="4"/>
  <c r="G36" i="4"/>
  <c r="E36" i="4"/>
  <c r="CS22" i="5"/>
  <c r="CR22" i="5"/>
  <c r="CQ22" i="5"/>
  <c r="CO22" i="5"/>
  <c r="CN22" i="5"/>
  <c r="CL22" i="5"/>
  <c r="CJ22" i="5"/>
  <c r="CK22" i="5"/>
  <c r="CI22" i="5"/>
  <c r="CH22" i="5"/>
  <c r="CG22" i="5"/>
  <c r="CF22" i="5"/>
  <c r="CE22" i="5"/>
  <c r="CD22" i="5"/>
  <c r="CB22" i="5"/>
  <c r="BU22" i="5"/>
  <c r="CA22" i="5"/>
  <c r="BT22" i="5"/>
  <c r="BZ22" i="5"/>
  <c r="BS22" i="5"/>
  <c r="BY22" i="5"/>
  <c r="BX22" i="5"/>
  <c r="BR22" i="5"/>
  <c r="BW22" i="5"/>
  <c r="BQ22" i="5"/>
  <c r="BV22" i="5"/>
  <c r="BO22" i="5"/>
  <c r="BP22" i="5"/>
  <c r="BM22" i="5"/>
  <c r="BL22" i="5"/>
  <c r="BK22" i="5"/>
  <c r="BJ22" i="5"/>
  <c r="BI22" i="5"/>
  <c r="BG22" i="5"/>
  <c r="BD22" i="5"/>
  <c r="AZ22" i="5"/>
  <c r="BA22" i="5"/>
  <c r="BC22" i="5"/>
  <c r="AY22" i="5"/>
  <c r="AW22" i="5"/>
  <c r="AV22" i="5"/>
  <c r="AT22" i="5"/>
  <c r="AR22" i="5"/>
  <c r="AQ22" i="5"/>
  <c r="AP22" i="5"/>
  <c r="AN22" i="5"/>
  <c r="AM22" i="5"/>
  <c r="AL22" i="5"/>
  <c r="BF22" i="5"/>
  <c r="U22" i="5"/>
  <c r="V22" i="5"/>
  <c r="X22" i="5"/>
  <c r="Y22" i="5"/>
  <c r="AA22" i="5"/>
  <c r="AB22" i="5"/>
  <c r="AC22" i="5"/>
  <c r="AD22" i="5"/>
  <c r="AE22" i="5"/>
  <c r="AF22" i="5"/>
  <c r="AH22" i="5"/>
  <c r="AI22" i="5"/>
  <c r="S22" i="5"/>
  <c r="P22" i="5"/>
  <c r="O22" i="5"/>
  <c r="D22" i="5"/>
  <c r="H22" i="5"/>
  <c r="J22" i="5"/>
  <c r="K22" i="5"/>
  <c r="L22" i="5"/>
  <c r="M22" i="5"/>
  <c r="R22" i="5"/>
  <c r="G22" i="5"/>
  <c r="C22" i="5"/>
  <c r="F22" i="5"/>
  <c r="BC19" i="1"/>
  <c r="BD19" i="1"/>
  <c r="BC34" i="1"/>
  <c r="BC23" i="1"/>
  <c r="BD34" i="1"/>
  <c r="BD23" i="1"/>
  <c r="BC24" i="1"/>
  <c r="BD24" i="1"/>
  <c r="BC25" i="1"/>
  <c r="BD25" i="1"/>
  <c r="BC26" i="1"/>
  <c r="BD26" i="1"/>
  <c r="BC27" i="1"/>
  <c r="BD27" i="1"/>
  <c r="BC28" i="1"/>
  <c r="BD28" i="1"/>
  <c r="BC29" i="1"/>
  <c r="BD29" i="1"/>
  <c r="BC30" i="1"/>
  <c r="BD30" i="1"/>
  <c r="BC31" i="1"/>
  <c r="BD31" i="1"/>
  <c r="BC32" i="1"/>
  <c r="BD32" i="1"/>
  <c r="BC50" i="1"/>
  <c r="BC39" i="1"/>
  <c r="BD50" i="1"/>
  <c r="BD39" i="1"/>
  <c r="BC40" i="1"/>
  <c r="BD40" i="1"/>
  <c r="BC41" i="1"/>
  <c r="BD41" i="1"/>
  <c r="BC42" i="1"/>
  <c r="BD42" i="1"/>
  <c r="BC43" i="1"/>
  <c r="BD43" i="1"/>
  <c r="BC44" i="1"/>
  <c r="BD44" i="1"/>
  <c r="BC45" i="1"/>
  <c r="BD45" i="1"/>
  <c r="BC46" i="1"/>
  <c r="BD46" i="1"/>
  <c r="BC47" i="1"/>
  <c r="BD47" i="1"/>
  <c r="BC48" i="1"/>
  <c r="BD48" i="1"/>
  <c r="BC52" i="1"/>
  <c r="BD52" i="1"/>
  <c r="BC53" i="1"/>
  <c r="BD53" i="1"/>
  <c r="BC55" i="1"/>
  <c r="BD55" i="1"/>
  <c r="BC56" i="1"/>
  <c r="BD56" i="1"/>
  <c r="BC58" i="1"/>
  <c r="BD58" i="1"/>
  <c r="BC59" i="1"/>
  <c r="BD59" i="1"/>
  <c r="BC60" i="1"/>
  <c r="BD60" i="1"/>
  <c r="BC62" i="1"/>
  <c r="BD62" i="1"/>
  <c r="BC63" i="1"/>
  <c r="BD63" i="1"/>
  <c r="BC64" i="1"/>
  <c r="BD64" i="1"/>
  <c r="BC66" i="1"/>
  <c r="BD66" i="1"/>
  <c r="BC68" i="1"/>
  <c r="BD68" i="1"/>
  <c r="AU68" i="1"/>
  <c r="AW68" i="1"/>
  <c r="AX68" i="1"/>
  <c r="AZ68" i="1"/>
  <c r="BA68" i="1"/>
  <c r="BB68" i="1"/>
  <c r="AT68" i="1"/>
  <c r="D68" i="1"/>
  <c r="F68" i="1"/>
  <c r="G68" i="1"/>
  <c r="H68" i="1"/>
  <c r="I68" i="1"/>
  <c r="J68" i="1"/>
  <c r="L68" i="1"/>
  <c r="N68" i="1"/>
  <c r="O68" i="1"/>
  <c r="P68" i="1"/>
  <c r="Q68" i="1"/>
  <c r="R68" i="1"/>
  <c r="S68" i="1"/>
  <c r="T68" i="1"/>
  <c r="U68" i="1"/>
  <c r="W68" i="1"/>
  <c r="X68" i="1"/>
  <c r="Z68" i="1"/>
  <c r="AA68" i="1"/>
  <c r="AC68" i="1"/>
  <c r="AD68" i="1"/>
  <c r="AE68" i="1"/>
  <c r="AF68" i="1"/>
  <c r="AG68" i="1"/>
  <c r="AH68" i="1"/>
  <c r="AI68" i="1"/>
  <c r="AJ68" i="1"/>
  <c r="AK68" i="1"/>
  <c r="AL68" i="1"/>
  <c r="AM68" i="1"/>
  <c r="AN68" i="1"/>
  <c r="AO68" i="1"/>
  <c r="AP68" i="1"/>
  <c r="AQ68" i="1"/>
  <c r="AR68" i="1"/>
  <c r="C68" i="1"/>
  <c r="AU50" i="1"/>
  <c r="AU39" i="1"/>
  <c r="AU46" i="1"/>
  <c r="AU55" i="1"/>
  <c r="AW50" i="1"/>
  <c r="AW39" i="1"/>
  <c r="AW46" i="1"/>
  <c r="AW55" i="1"/>
  <c r="AX50" i="1"/>
  <c r="AX39" i="1"/>
  <c r="AX46" i="1"/>
  <c r="AX55" i="1"/>
  <c r="AZ50" i="1"/>
  <c r="AZ39" i="1"/>
  <c r="AZ46" i="1"/>
  <c r="AZ55" i="1"/>
  <c r="BA50" i="1"/>
  <c r="BA39" i="1"/>
  <c r="BA46" i="1"/>
  <c r="BA55" i="1"/>
  <c r="BB50" i="1"/>
  <c r="BB39" i="1"/>
  <c r="BB46" i="1"/>
  <c r="BB55" i="1"/>
  <c r="AU40" i="1"/>
  <c r="AU56" i="1"/>
  <c r="AW40" i="1"/>
  <c r="AW56" i="1"/>
  <c r="AX40" i="1"/>
  <c r="AX56" i="1"/>
  <c r="AZ40" i="1"/>
  <c r="AZ56" i="1"/>
  <c r="BA40" i="1"/>
  <c r="BA56" i="1"/>
  <c r="BB40" i="1"/>
  <c r="BB56" i="1"/>
  <c r="AT50" i="1"/>
  <c r="AT39" i="1"/>
  <c r="AT46" i="1"/>
  <c r="AT55" i="1"/>
  <c r="AT40" i="1"/>
  <c r="AT56" i="1"/>
  <c r="D50" i="1"/>
  <c r="D39" i="1"/>
  <c r="D46" i="1"/>
  <c r="D55" i="1"/>
  <c r="D56" i="1"/>
  <c r="F50" i="1"/>
  <c r="F39" i="1"/>
  <c r="F46" i="1"/>
  <c r="F55" i="1"/>
  <c r="F56" i="1"/>
  <c r="G50" i="1"/>
  <c r="G39" i="1"/>
  <c r="G46" i="1"/>
  <c r="G55" i="1"/>
  <c r="G56" i="1"/>
  <c r="H50" i="1"/>
  <c r="H39" i="1"/>
  <c r="H46" i="1"/>
  <c r="H55" i="1"/>
  <c r="H56" i="1"/>
  <c r="I50" i="1"/>
  <c r="I39" i="1"/>
  <c r="I46" i="1"/>
  <c r="I55" i="1"/>
  <c r="I56" i="1"/>
  <c r="J50" i="1"/>
  <c r="J39" i="1"/>
  <c r="J46" i="1"/>
  <c r="J55" i="1"/>
  <c r="J56" i="1"/>
  <c r="L50" i="1"/>
  <c r="L39" i="1"/>
  <c r="L46" i="1"/>
  <c r="L55" i="1"/>
  <c r="L56" i="1"/>
  <c r="N50" i="1"/>
  <c r="N39" i="1"/>
  <c r="N46" i="1"/>
  <c r="N55" i="1"/>
  <c r="N40" i="1"/>
  <c r="N56" i="1"/>
  <c r="O50" i="1"/>
  <c r="O39" i="1"/>
  <c r="O46" i="1"/>
  <c r="O55" i="1"/>
  <c r="O40" i="1"/>
  <c r="O56" i="1"/>
  <c r="P50" i="1"/>
  <c r="P39" i="1"/>
  <c r="P46" i="1"/>
  <c r="P55" i="1"/>
  <c r="P40" i="1"/>
  <c r="P56" i="1"/>
  <c r="Q50" i="1"/>
  <c r="Q39" i="1"/>
  <c r="Q46" i="1"/>
  <c r="Q55" i="1"/>
  <c r="Q40" i="1"/>
  <c r="Q56" i="1"/>
  <c r="R50" i="1"/>
  <c r="R39" i="1"/>
  <c r="R46" i="1"/>
  <c r="R55" i="1"/>
  <c r="R40" i="1"/>
  <c r="R56" i="1"/>
  <c r="S50" i="1"/>
  <c r="S39" i="1"/>
  <c r="S46" i="1"/>
  <c r="S55" i="1"/>
  <c r="S40" i="1"/>
  <c r="S56" i="1"/>
  <c r="T50" i="1"/>
  <c r="T39" i="1"/>
  <c r="T46" i="1"/>
  <c r="T55" i="1"/>
  <c r="T40" i="1"/>
  <c r="T56" i="1"/>
  <c r="U50" i="1"/>
  <c r="U39" i="1"/>
  <c r="U46" i="1"/>
  <c r="U55" i="1"/>
  <c r="U40" i="1"/>
  <c r="U56" i="1"/>
  <c r="W50" i="1"/>
  <c r="W39" i="1"/>
  <c r="W46" i="1"/>
  <c r="W55" i="1"/>
  <c r="W40" i="1"/>
  <c r="W56" i="1"/>
  <c r="X50" i="1"/>
  <c r="X39" i="1"/>
  <c r="X46" i="1"/>
  <c r="X55" i="1"/>
  <c r="X40" i="1"/>
  <c r="X56" i="1"/>
  <c r="Z50" i="1"/>
  <c r="Z39" i="1"/>
  <c r="Z46" i="1"/>
  <c r="Z55" i="1"/>
  <c r="Z40" i="1"/>
  <c r="Z56" i="1"/>
  <c r="AA50" i="1"/>
  <c r="AA39" i="1"/>
  <c r="AA46" i="1"/>
  <c r="AA55" i="1"/>
  <c r="AA40" i="1"/>
  <c r="AA56" i="1"/>
  <c r="AC50" i="1"/>
  <c r="AC39" i="1"/>
  <c r="AC46" i="1"/>
  <c r="AC55" i="1"/>
  <c r="AC40" i="1"/>
  <c r="AC56" i="1"/>
  <c r="AD50" i="1"/>
  <c r="AD39" i="1"/>
  <c r="AD46" i="1"/>
  <c r="AD55" i="1"/>
  <c r="AD40" i="1"/>
  <c r="AD56" i="1"/>
  <c r="AE50" i="1"/>
  <c r="AE39" i="1"/>
  <c r="AE46" i="1"/>
  <c r="AE55" i="1"/>
  <c r="AE40" i="1"/>
  <c r="AE56" i="1"/>
  <c r="AF50" i="1"/>
  <c r="AF39" i="1"/>
  <c r="AF46" i="1"/>
  <c r="AF55" i="1"/>
  <c r="AF40" i="1"/>
  <c r="AF56" i="1"/>
  <c r="AG50" i="1"/>
  <c r="AG39" i="1"/>
  <c r="AG46" i="1"/>
  <c r="AG55" i="1"/>
  <c r="AG40" i="1"/>
  <c r="AG56" i="1"/>
  <c r="AH50" i="1"/>
  <c r="AH39" i="1"/>
  <c r="AH46" i="1"/>
  <c r="AH55" i="1"/>
  <c r="AH40" i="1"/>
  <c r="AH56" i="1"/>
  <c r="AI50" i="1"/>
  <c r="AI39" i="1"/>
  <c r="AI46" i="1"/>
  <c r="AI55" i="1"/>
  <c r="AI40" i="1"/>
  <c r="AI56" i="1"/>
  <c r="AJ50" i="1"/>
  <c r="AJ39" i="1"/>
  <c r="AJ46" i="1"/>
  <c r="AJ55" i="1"/>
  <c r="AJ40" i="1"/>
  <c r="AJ56" i="1"/>
  <c r="AK50" i="1"/>
  <c r="AK39" i="1"/>
  <c r="AK46" i="1"/>
  <c r="AK55" i="1"/>
  <c r="AK40" i="1"/>
  <c r="AK56" i="1"/>
  <c r="AL50" i="1"/>
  <c r="AL39" i="1"/>
  <c r="AL46" i="1"/>
  <c r="AL55" i="1"/>
  <c r="AL40" i="1"/>
  <c r="AL56" i="1"/>
  <c r="AM50" i="1"/>
  <c r="AM39" i="1"/>
  <c r="AM46" i="1"/>
  <c r="AM55" i="1"/>
  <c r="AM40" i="1"/>
  <c r="AM56" i="1"/>
  <c r="AN50" i="1"/>
  <c r="AN39" i="1"/>
  <c r="AN46" i="1"/>
  <c r="AN55" i="1"/>
  <c r="AN40" i="1"/>
  <c r="AN56" i="1"/>
  <c r="AO50" i="1"/>
  <c r="AO39" i="1"/>
  <c r="AO46" i="1"/>
  <c r="AO55" i="1"/>
  <c r="AO40" i="1"/>
  <c r="AO56" i="1"/>
  <c r="AP50" i="1"/>
  <c r="AP39" i="1"/>
  <c r="AP46" i="1"/>
  <c r="AP55" i="1"/>
  <c r="AP40" i="1"/>
  <c r="AP56" i="1"/>
  <c r="AQ50" i="1"/>
  <c r="AQ39" i="1"/>
  <c r="AQ46" i="1"/>
  <c r="AQ55" i="1"/>
  <c r="AQ40" i="1"/>
  <c r="AQ56" i="1"/>
  <c r="AR50" i="1"/>
  <c r="AR39" i="1"/>
  <c r="AR46" i="1"/>
  <c r="AR55" i="1"/>
  <c r="AR40" i="1"/>
  <c r="AR56" i="1"/>
  <c r="C50" i="1"/>
  <c r="C39" i="1"/>
  <c r="C46" i="1"/>
  <c r="C55" i="1"/>
  <c r="C56" i="1"/>
  <c r="BA41" i="1"/>
  <c r="BA42" i="1"/>
  <c r="BA66" i="1"/>
  <c r="BB41" i="1"/>
  <c r="BB42" i="1"/>
  <c r="BB66" i="1"/>
  <c r="AU41" i="1"/>
  <c r="AU42" i="1"/>
  <c r="AU66" i="1"/>
  <c r="AW41" i="1"/>
  <c r="AW42" i="1"/>
  <c r="AW66" i="1"/>
  <c r="AX41" i="1"/>
  <c r="AX42" i="1"/>
  <c r="AX66" i="1"/>
  <c r="AZ41" i="1"/>
  <c r="AZ42" i="1"/>
  <c r="AZ66" i="1"/>
  <c r="AT41" i="1"/>
  <c r="AT42" i="1"/>
  <c r="AT66" i="1"/>
  <c r="AA85" i="1"/>
  <c r="AA92" i="1"/>
  <c r="AA91" i="1"/>
  <c r="AA89" i="1"/>
  <c r="AA90" i="1"/>
  <c r="AA95" i="1"/>
  <c r="AA94" i="1"/>
  <c r="AA93" i="1"/>
  <c r="AA87" i="1"/>
  <c r="AA83" i="1"/>
  <c r="AA82" i="1"/>
  <c r="AA76" i="1"/>
  <c r="AA80" i="1"/>
  <c r="AA79" i="1"/>
  <c r="AA86" i="1"/>
  <c r="AM41" i="1"/>
  <c r="AM42" i="1"/>
  <c r="AM66" i="1"/>
  <c r="AN41" i="1"/>
  <c r="AN42" i="1"/>
  <c r="AN66" i="1"/>
  <c r="AO41" i="1"/>
  <c r="AO42" i="1"/>
  <c r="AO66" i="1"/>
  <c r="AP41" i="1"/>
  <c r="AP42" i="1"/>
  <c r="AP66" i="1"/>
  <c r="AQ41" i="1"/>
  <c r="AQ42" i="1"/>
  <c r="AQ66" i="1"/>
  <c r="AR41" i="1"/>
  <c r="AR42" i="1"/>
  <c r="AR66" i="1"/>
  <c r="AF41" i="1"/>
  <c r="AF42" i="1"/>
  <c r="AF66" i="1"/>
  <c r="AG41" i="1"/>
  <c r="AG42" i="1"/>
  <c r="AG66" i="1"/>
  <c r="AH41" i="1"/>
  <c r="AH42" i="1"/>
  <c r="AH66" i="1"/>
  <c r="AI41" i="1"/>
  <c r="AI42" i="1"/>
  <c r="AI66" i="1"/>
  <c r="AJ41" i="1"/>
  <c r="AJ42" i="1"/>
  <c r="AJ66" i="1"/>
  <c r="AK41" i="1"/>
  <c r="AK42" i="1"/>
  <c r="AK66" i="1"/>
  <c r="AL41" i="1"/>
  <c r="AL42" i="1"/>
  <c r="AL66" i="1"/>
  <c r="Z41" i="1"/>
  <c r="Z42" i="1"/>
  <c r="Z66" i="1"/>
  <c r="AA41" i="1"/>
  <c r="AA42" i="1"/>
  <c r="AA66" i="1"/>
  <c r="AC41" i="1"/>
  <c r="AC42" i="1"/>
  <c r="AC66" i="1"/>
  <c r="AD41" i="1"/>
  <c r="AD42" i="1"/>
  <c r="AD66" i="1"/>
  <c r="AE41" i="1"/>
  <c r="AE42" i="1"/>
  <c r="AE66" i="1"/>
  <c r="O41" i="1"/>
  <c r="O42" i="1"/>
  <c r="O66" i="1"/>
  <c r="P41" i="1"/>
  <c r="P42" i="1"/>
  <c r="P66" i="1"/>
  <c r="Q41" i="1"/>
  <c r="Q42" i="1"/>
  <c r="Q66" i="1"/>
  <c r="R41" i="1"/>
  <c r="R42" i="1"/>
  <c r="R66" i="1"/>
  <c r="S41" i="1"/>
  <c r="S42" i="1"/>
  <c r="S66" i="1"/>
  <c r="T41" i="1"/>
  <c r="T42" i="1"/>
  <c r="T66" i="1"/>
  <c r="U41" i="1"/>
  <c r="U42" i="1"/>
  <c r="U66" i="1"/>
  <c r="W41" i="1"/>
  <c r="W42" i="1"/>
  <c r="W66" i="1"/>
  <c r="X41" i="1"/>
  <c r="X42" i="1"/>
  <c r="X66" i="1"/>
  <c r="L41" i="1"/>
  <c r="L42" i="1"/>
  <c r="L66" i="1"/>
  <c r="N41" i="1"/>
  <c r="N42" i="1"/>
  <c r="N66" i="1"/>
  <c r="D41" i="1"/>
  <c r="D42" i="1"/>
  <c r="D66" i="1"/>
  <c r="F41" i="1"/>
  <c r="F42" i="1"/>
  <c r="F66" i="1"/>
  <c r="G41" i="1"/>
  <c r="G42" i="1"/>
  <c r="G66" i="1"/>
  <c r="H41" i="1"/>
  <c r="H42" i="1"/>
  <c r="H66" i="1"/>
  <c r="I41" i="1"/>
  <c r="I42" i="1"/>
  <c r="I66" i="1"/>
  <c r="J41" i="1"/>
  <c r="J42" i="1"/>
  <c r="J66" i="1"/>
  <c r="C41" i="1"/>
  <c r="C42" i="1"/>
  <c r="C66" i="1"/>
  <c r="AU58" i="1"/>
  <c r="AW58" i="1"/>
  <c r="AX58" i="1"/>
  <c r="AZ58" i="1"/>
  <c r="BA58" i="1"/>
  <c r="BB58" i="1"/>
  <c r="AU59" i="1"/>
  <c r="AW59" i="1"/>
  <c r="AX59" i="1"/>
  <c r="AZ59" i="1"/>
  <c r="BA59" i="1"/>
  <c r="BB59" i="1"/>
  <c r="AU52" i="1"/>
  <c r="AU60" i="1"/>
  <c r="AW52" i="1"/>
  <c r="AW60" i="1"/>
  <c r="AX60" i="1"/>
  <c r="AZ60" i="1"/>
  <c r="BA60" i="1"/>
  <c r="BB52" i="1"/>
  <c r="BB60" i="1"/>
  <c r="AU62" i="1"/>
  <c r="AW62" i="1"/>
  <c r="AX62" i="1"/>
  <c r="AZ62" i="1"/>
  <c r="BA62" i="1"/>
  <c r="BB62" i="1"/>
  <c r="AU63" i="1"/>
  <c r="AW63" i="1"/>
  <c r="AX63" i="1"/>
  <c r="AZ63" i="1"/>
  <c r="BA63" i="1"/>
  <c r="BB63" i="1"/>
  <c r="AU64" i="1"/>
  <c r="AW64" i="1"/>
  <c r="AX64" i="1"/>
  <c r="AZ64" i="1"/>
  <c r="BA64" i="1"/>
  <c r="BB64" i="1"/>
  <c r="AT52" i="1"/>
  <c r="AT60" i="1"/>
  <c r="AT58" i="1"/>
  <c r="AT59" i="1"/>
  <c r="AT64" i="1"/>
  <c r="AT63" i="1"/>
  <c r="AT62" i="1"/>
  <c r="D44" i="1"/>
  <c r="F44" i="1"/>
  <c r="G44" i="1"/>
  <c r="H44" i="1"/>
  <c r="I44" i="1"/>
  <c r="J44" i="1"/>
  <c r="L44" i="1"/>
  <c r="N44" i="1"/>
  <c r="O44" i="1"/>
  <c r="P44" i="1"/>
  <c r="Q44" i="1"/>
  <c r="R44" i="1"/>
  <c r="S44" i="1"/>
  <c r="T44" i="1"/>
  <c r="U44" i="1"/>
  <c r="W44" i="1"/>
  <c r="X44" i="1"/>
  <c r="Z44" i="1"/>
  <c r="AA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T44" i="1"/>
  <c r="AU44" i="1"/>
  <c r="AW44" i="1"/>
  <c r="AX44" i="1"/>
  <c r="AZ44" i="1"/>
  <c r="BA44" i="1"/>
  <c r="BB44" i="1"/>
  <c r="C44" i="1"/>
  <c r="AU34" i="1"/>
  <c r="AU28" i="1"/>
  <c r="AV28" i="1"/>
  <c r="AW34" i="1"/>
  <c r="AW28" i="1"/>
  <c r="AX34" i="1"/>
  <c r="AX28" i="1"/>
  <c r="BA34" i="1"/>
  <c r="BA28" i="1"/>
  <c r="BB34" i="1"/>
  <c r="BB28" i="1"/>
  <c r="AT34" i="1"/>
  <c r="AT28" i="1"/>
  <c r="D34" i="1"/>
  <c r="D28" i="1"/>
  <c r="E28" i="1"/>
  <c r="F34" i="1"/>
  <c r="F28" i="1"/>
  <c r="G34" i="1"/>
  <c r="G28" i="1"/>
  <c r="H34" i="1"/>
  <c r="H28" i="1"/>
  <c r="I34" i="1"/>
  <c r="I28" i="1"/>
  <c r="J34" i="1"/>
  <c r="J28" i="1"/>
  <c r="K28" i="1"/>
  <c r="L34" i="1"/>
  <c r="L28" i="1"/>
  <c r="M28" i="1"/>
  <c r="N34" i="1"/>
  <c r="N28" i="1"/>
  <c r="O34" i="1"/>
  <c r="O28" i="1"/>
  <c r="P34" i="1"/>
  <c r="P28" i="1"/>
  <c r="Q34" i="1"/>
  <c r="Q28" i="1"/>
  <c r="R34" i="1"/>
  <c r="R28" i="1"/>
  <c r="S34" i="1"/>
  <c r="S28" i="1"/>
  <c r="T34" i="1"/>
  <c r="T28" i="1"/>
  <c r="U34" i="1"/>
  <c r="U28" i="1"/>
  <c r="V28" i="1"/>
  <c r="W34" i="1"/>
  <c r="W28" i="1"/>
  <c r="X34" i="1"/>
  <c r="X28" i="1"/>
  <c r="Y28" i="1"/>
  <c r="Z34" i="1"/>
  <c r="Z28" i="1"/>
  <c r="AA34" i="1"/>
  <c r="AA28" i="1"/>
  <c r="AB28" i="1"/>
  <c r="AC34" i="1"/>
  <c r="AC28" i="1"/>
  <c r="AD34" i="1"/>
  <c r="AD28" i="1"/>
  <c r="AE34" i="1"/>
  <c r="AE28" i="1"/>
  <c r="AF34" i="1"/>
  <c r="AF28" i="1"/>
  <c r="AG34" i="1"/>
  <c r="AG28" i="1"/>
  <c r="AH34" i="1"/>
  <c r="AH28" i="1"/>
  <c r="AI34" i="1"/>
  <c r="AI28" i="1"/>
  <c r="AJ34" i="1"/>
  <c r="AJ28" i="1"/>
  <c r="AK34" i="1"/>
  <c r="AK28" i="1"/>
  <c r="AL34" i="1"/>
  <c r="AL28" i="1"/>
  <c r="AM34" i="1"/>
  <c r="AM28" i="1"/>
  <c r="AN34" i="1"/>
  <c r="AN28" i="1"/>
  <c r="AO34" i="1"/>
  <c r="AO28" i="1"/>
  <c r="AP34" i="1"/>
  <c r="AP28" i="1"/>
  <c r="AQ34" i="1"/>
  <c r="AQ28" i="1"/>
  <c r="AR34" i="1"/>
  <c r="AR28" i="1"/>
  <c r="C34" i="1"/>
  <c r="C2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G52" i="1"/>
  <c r="AG60" i="1"/>
  <c r="AH52" i="1"/>
  <c r="AH60" i="1"/>
  <c r="AI52" i="1"/>
  <c r="AI60" i="1"/>
  <c r="AJ52" i="1"/>
  <c r="AJ60" i="1"/>
  <c r="AK52" i="1"/>
  <c r="AK60" i="1"/>
  <c r="AL52" i="1"/>
  <c r="AL60" i="1"/>
  <c r="AM52" i="1"/>
  <c r="AM60" i="1"/>
  <c r="AN52" i="1"/>
  <c r="AN60" i="1"/>
  <c r="AO52" i="1"/>
  <c r="AO60" i="1"/>
  <c r="AP52" i="1"/>
  <c r="AP60" i="1"/>
  <c r="AQ52" i="1"/>
  <c r="AQ60" i="1"/>
  <c r="AR52" i="1"/>
  <c r="AR60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G63" i="1"/>
  <c r="AH63" i="1"/>
  <c r="AI63" i="1"/>
  <c r="AJ63" i="1"/>
  <c r="AK63" i="1"/>
  <c r="AL63" i="1"/>
  <c r="AM63" i="1"/>
  <c r="AN63" i="1"/>
  <c r="AO63" i="1"/>
  <c r="AP63" i="1"/>
  <c r="AQ63" i="1"/>
  <c r="AR63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Z58" i="1"/>
  <c r="AA58" i="1"/>
  <c r="AC58" i="1"/>
  <c r="AD58" i="1"/>
  <c r="AE58" i="1"/>
  <c r="AF58" i="1"/>
  <c r="Z59" i="1"/>
  <c r="AA59" i="1"/>
  <c r="AC59" i="1"/>
  <c r="AD59" i="1"/>
  <c r="AE59" i="1"/>
  <c r="AF59" i="1"/>
  <c r="Z60" i="1"/>
  <c r="AA60" i="1"/>
  <c r="AC52" i="1"/>
  <c r="AC60" i="1"/>
  <c r="AD52" i="1"/>
  <c r="AD60" i="1"/>
  <c r="AE52" i="1"/>
  <c r="AE60" i="1"/>
  <c r="AF52" i="1"/>
  <c r="AF60" i="1"/>
  <c r="Z62" i="1"/>
  <c r="AA62" i="1"/>
  <c r="AC62" i="1"/>
  <c r="AD62" i="1"/>
  <c r="AE62" i="1"/>
  <c r="AF62" i="1"/>
  <c r="Z63" i="1"/>
  <c r="AA63" i="1"/>
  <c r="AC63" i="1"/>
  <c r="AD63" i="1"/>
  <c r="AE63" i="1"/>
  <c r="AF63" i="1"/>
  <c r="Z64" i="1"/>
  <c r="AA64" i="1"/>
  <c r="AC64" i="1"/>
  <c r="AD64" i="1"/>
  <c r="AE64" i="1"/>
  <c r="AF64" i="1"/>
  <c r="D58" i="1"/>
  <c r="F58" i="1"/>
  <c r="G58" i="1"/>
  <c r="H58" i="1"/>
  <c r="I58" i="1"/>
  <c r="J58" i="1"/>
  <c r="L58" i="1"/>
  <c r="N58" i="1"/>
  <c r="O58" i="1"/>
  <c r="P58" i="1"/>
  <c r="Q58" i="1"/>
  <c r="R58" i="1"/>
  <c r="S58" i="1"/>
  <c r="T58" i="1"/>
  <c r="U58" i="1"/>
  <c r="W58" i="1"/>
  <c r="X58" i="1"/>
  <c r="D59" i="1"/>
  <c r="F59" i="1"/>
  <c r="G59" i="1"/>
  <c r="H59" i="1"/>
  <c r="I59" i="1"/>
  <c r="J59" i="1"/>
  <c r="L59" i="1"/>
  <c r="N59" i="1"/>
  <c r="O59" i="1"/>
  <c r="P59" i="1"/>
  <c r="Q59" i="1"/>
  <c r="R59" i="1"/>
  <c r="S59" i="1"/>
  <c r="T59" i="1"/>
  <c r="U59" i="1"/>
  <c r="W59" i="1"/>
  <c r="X59" i="1"/>
  <c r="D52" i="1"/>
  <c r="D60" i="1"/>
  <c r="F52" i="1"/>
  <c r="F60" i="1"/>
  <c r="G52" i="1"/>
  <c r="G60" i="1"/>
  <c r="H52" i="1"/>
  <c r="H60" i="1"/>
  <c r="I52" i="1"/>
  <c r="I60" i="1"/>
  <c r="J52" i="1"/>
  <c r="J60" i="1"/>
  <c r="L52" i="1"/>
  <c r="L60" i="1"/>
  <c r="N52" i="1"/>
  <c r="N60" i="1"/>
  <c r="O52" i="1"/>
  <c r="O60" i="1"/>
  <c r="P52" i="1"/>
  <c r="P60" i="1"/>
  <c r="Q52" i="1"/>
  <c r="Q60" i="1"/>
  <c r="R52" i="1"/>
  <c r="R60" i="1"/>
  <c r="S52" i="1"/>
  <c r="S60" i="1"/>
  <c r="T52" i="1"/>
  <c r="T60" i="1"/>
  <c r="U52" i="1"/>
  <c r="U60" i="1"/>
  <c r="W60" i="1"/>
  <c r="X60" i="1"/>
  <c r="D62" i="1"/>
  <c r="F62" i="1"/>
  <c r="G62" i="1"/>
  <c r="H62" i="1"/>
  <c r="I62" i="1"/>
  <c r="J62" i="1"/>
  <c r="L62" i="1"/>
  <c r="N62" i="1"/>
  <c r="O62" i="1"/>
  <c r="P62" i="1"/>
  <c r="Q62" i="1"/>
  <c r="R62" i="1"/>
  <c r="S62" i="1"/>
  <c r="T62" i="1"/>
  <c r="U62" i="1"/>
  <c r="W62" i="1"/>
  <c r="X62" i="1"/>
  <c r="D63" i="1"/>
  <c r="F63" i="1"/>
  <c r="G63" i="1"/>
  <c r="H63" i="1"/>
  <c r="I63" i="1"/>
  <c r="J63" i="1"/>
  <c r="L63" i="1"/>
  <c r="N63" i="1"/>
  <c r="O63" i="1"/>
  <c r="P63" i="1"/>
  <c r="Q63" i="1"/>
  <c r="R63" i="1"/>
  <c r="S63" i="1"/>
  <c r="T63" i="1"/>
  <c r="U63" i="1"/>
  <c r="W63" i="1"/>
  <c r="X63" i="1"/>
  <c r="D64" i="1"/>
  <c r="F64" i="1"/>
  <c r="G64" i="1"/>
  <c r="H64" i="1"/>
  <c r="I64" i="1"/>
  <c r="J64" i="1"/>
  <c r="L64" i="1"/>
  <c r="N64" i="1"/>
  <c r="O64" i="1"/>
  <c r="P64" i="1"/>
  <c r="Q64" i="1"/>
  <c r="R64" i="1"/>
  <c r="S64" i="1"/>
  <c r="T64" i="1"/>
  <c r="U64" i="1"/>
  <c r="W64" i="1"/>
  <c r="X64" i="1"/>
  <c r="C52" i="1"/>
  <c r="C60" i="1"/>
  <c r="C58" i="1"/>
  <c r="C59" i="1"/>
  <c r="C64" i="1"/>
  <c r="C63" i="1"/>
  <c r="C62" i="1"/>
  <c r="C53" i="1"/>
  <c r="D53" i="1"/>
  <c r="F53" i="1"/>
  <c r="G53" i="1"/>
  <c r="H53" i="1"/>
  <c r="I53" i="1"/>
  <c r="J53" i="1"/>
  <c r="L53" i="1"/>
  <c r="AU19" i="1"/>
  <c r="AW19" i="1"/>
  <c r="AX19" i="1"/>
  <c r="AZ19" i="1"/>
  <c r="BA19" i="1"/>
  <c r="BB19" i="1"/>
  <c r="AU23" i="1"/>
  <c r="AW23" i="1"/>
  <c r="AX23" i="1"/>
  <c r="BA23" i="1"/>
  <c r="BB23" i="1"/>
  <c r="AU24" i="1"/>
  <c r="AW24" i="1"/>
  <c r="AX24" i="1"/>
  <c r="BA24" i="1"/>
  <c r="BB24" i="1"/>
  <c r="AU25" i="1"/>
  <c r="AW25" i="1"/>
  <c r="AX25" i="1"/>
  <c r="BA25" i="1"/>
  <c r="BB25" i="1"/>
  <c r="AU26" i="1"/>
  <c r="AW26" i="1"/>
  <c r="AX26" i="1"/>
  <c r="BA26" i="1"/>
  <c r="BB26" i="1"/>
  <c r="AU27" i="1"/>
  <c r="AW27" i="1"/>
  <c r="AX27" i="1"/>
  <c r="BA27" i="1"/>
  <c r="BB27" i="1"/>
  <c r="AU29" i="1"/>
  <c r="AW29" i="1"/>
  <c r="AX29" i="1"/>
  <c r="BA29" i="1"/>
  <c r="BB29" i="1"/>
  <c r="AU30" i="1"/>
  <c r="AW30" i="1"/>
  <c r="AX30" i="1"/>
  <c r="BA30" i="1"/>
  <c r="BB30" i="1"/>
  <c r="AU31" i="1"/>
  <c r="AW31" i="1"/>
  <c r="AX31" i="1"/>
  <c r="BA31" i="1"/>
  <c r="BB31" i="1"/>
  <c r="AU32" i="1"/>
  <c r="AW32" i="1"/>
  <c r="AX32" i="1"/>
  <c r="BA32" i="1"/>
  <c r="BB32" i="1"/>
  <c r="AU43" i="1"/>
  <c r="AW43" i="1"/>
  <c r="AX43" i="1"/>
  <c r="AZ43" i="1"/>
  <c r="BA43" i="1"/>
  <c r="BB43" i="1"/>
  <c r="AU45" i="1"/>
  <c r="AW45" i="1"/>
  <c r="AX45" i="1"/>
  <c r="AZ45" i="1"/>
  <c r="BA45" i="1"/>
  <c r="BB45" i="1"/>
  <c r="AU47" i="1"/>
  <c r="AW47" i="1"/>
  <c r="AX47" i="1"/>
  <c r="AZ47" i="1"/>
  <c r="BA47" i="1"/>
  <c r="BB47" i="1"/>
  <c r="AU48" i="1"/>
  <c r="AW48" i="1"/>
  <c r="AX48" i="1"/>
  <c r="AZ48" i="1"/>
  <c r="BA48" i="1"/>
  <c r="BB48" i="1"/>
  <c r="AU53" i="1"/>
  <c r="AW53" i="1"/>
  <c r="BB53" i="1"/>
  <c r="AT23" i="1"/>
  <c r="AT24" i="1"/>
  <c r="AT25" i="1"/>
  <c r="AT26" i="1"/>
  <c r="AT27" i="1"/>
  <c r="AT29" i="1"/>
  <c r="AT30" i="1"/>
  <c r="AT31" i="1"/>
  <c r="AT32" i="1"/>
  <c r="AT43" i="1"/>
  <c r="AT45" i="1"/>
  <c r="AT47" i="1"/>
  <c r="AT48" i="1"/>
  <c r="AT53" i="1"/>
  <c r="AT19" i="1"/>
  <c r="O53" i="1"/>
  <c r="P53" i="1"/>
  <c r="Q53" i="1"/>
  <c r="R53" i="1"/>
  <c r="S53" i="1"/>
  <c r="T53" i="1"/>
  <c r="U53" i="1"/>
  <c r="N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C53" i="1"/>
  <c r="AR19" i="1"/>
  <c r="AR23" i="1"/>
  <c r="AR24" i="1"/>
  <c r="AR25" i="1"/>
  <c r="AR26" i="1"/>
  <c r="AR27" i="1"/>
  <c r="AR29" i="1"/>
  <c r="AR30" i="1"/>
  <c r="AR31" i="1"/>
  <c r="AR32" i="1"/>
  <c r="AR43" i="1"/>
  <c r="AR45" i="1"/>
  <c r="AR47" i="1"/>
  <c r="AR48" i="1"/>
  <c r="AQ19" i="1"/>
  <c r="AQ23" i="1"/>
  <c r="AQ24" i="1"/>
  <c r="AQ25" i="1"/>
  <c r="AQ26" i="1"/>
  <c r="AQ27" i="1"/>
  <c r="AQ29" i="1"/>
  <c r="AQ30" i="1"/>
  <c r="AQ31" i="1"/>
  <c r="AQ32" i="1"/>
  <c r="AQ43" i="1"/>
  <c r="AQ45" i="1"/>
  <c r="AQ47" i="1"/>
  <c r="AQ48" i="1"/>
  <c r="AP19" i="1"/>
  <c r="AP23" i="1"/>
  <c r="AP24" i="1"/>
  <c r="AP25" i="1"/>
  <c r="AP26" i="1"/>
  <c r="AP27" i="1"/>
  <c r="AP29" i="1"/>
  <c r="AP30" i="1"/>
  <c r="AP31" i="1"/>
  <c r="AP32" i="1"/>
  <c r="AP43" i="1"/>
  <c r="AP45" i="1"/>
  <c r="AP47" i="1"/>
  <c r="AP48" i="1"/>
  <c r="AN19" i="1"/>
  <c r="AN23" i="1"/>
  <c r="AN24" i="1"/>
  <c r="AN25" i="1"/>
  <c r="AN26" i="1"/>
  <c r="AN27" i="1"/>
  <c r="AN29" i="1"/>
  <c r="AN30" i="1"/>
  <c r="AN31" i="1"/>
  <c r="AN32" i="1"/>
  <c r="AN43" i="1"/>
  <c r="AN45" i="1"/>
  <c r="AN47" i="1"/>
  <c r="AN48" i="1"/>
  <c r="AO19" i="1"/>
  <c r="AO23" i="1"/>
  <c r="AO24" i="1"/>
  <c r="AO25" i="1"/>
  <c r="AO26" i="1"/>
  <c r="AO27" i="1"/>
  <c r="AO29" i="1"/>
  <c r="AO30" i="1"/>
  <c r="AO31" i="1"/>
  <c r="AO32" i="1"/>
  <c r="AO43" i="1"/>
  <c r="AO45" i="1"/>
  <c r="AO47" i="1"/>
  <c r="AO48" i="1"/>
  <c r="AM19" i="1"/>
  <c r="AM23" i="1"/>
  <c r="AM24" i="1"/>
  <c r="AM25" i="1"/>
  <c r="AM26" i="1"/>
  <c r="AM27" i="1"/>
  <c r="AM29" i="1"/>
  <c r="AM30" i="1"/>
  <c r="AM31" i="1"/>
  <c r="AM32" i="1"/>
  <c r="AM43" i="1"/>
  <c r="AM45" i="1"/>
  <c r="AM47" i="1"/>
  <c r="AM48" i="1"/>
  <c r="AL19" i="1"/>
  <c r="AL23" i="1"/>
  <c r="AL24" i="1"/>
  <c r="AL25" i="1"/>
  <c r="AL26" i="1"/>
  <c r="AL27" i="1"/>
  <c r="AL29" i="1"/>
  <c r="AL30" i="1"/>
  <c r="AL31" i="1"/>
  <c r="AL32" i="1"/>
  <c r="AL43" i="1"/>
  <c r="AL45" i="1"/>
  <c r="AL47" i="1"/>
  <c r="AL48" i="1"/>
  <c r="AK19" i="1"/>
  <c r="AK23" i="1"/>
  <c r="AK24" i="1"/>
  <c r="AK25" i="1"/>
  <c r="AK26" i="1"/>
  <c r="AK27" i="1"/>
  <c r="AK29" i="1"/>
  <c r="AK30" i="1"/>
  <c r="AK31" i="1"/>
  <c r="AK32" i="1"/>
  <c r="AK43" i="1"/>
  <c r="AK45" i="1"/>
  <c r="AK47" i="1"/>
  <c r="AK48" i="1"/>
  <c r="AJ19" i="1"/>
  <c r="AJ23" i="1"/>
  <c r="AJ24" i="1"/>
  <c r="AJ25" i="1"/>
  <c r="AJ26" i="1"/>
  <c r="AJ27" i="1"/>
  <c r="AJ29" i="1"/>
  <c r="AJ30" i="1"/>
  <c r="AJ31" i="1"/>
  <c r="AJ32" i="1"/>
  <c r="AJ43" i="1"/>
  <c r="AJ45" i="1"/>
  <c r="AJ47" i="1"/>
  <c r="AJ48" i="1"/>
  <c r="AI19" i="1"/>
  <c r="AI23" i="1"/>
  <c r="AI24" i="1"/>
  <c r="AI25" i="1"/>
  <c r="AI26" i="1"/>
  <c r="AI27" i="1"/>
  <c r="AI29" i="1"/>
  <c r="AI30" i="1"/>
  <c r="AI31" i="1"/>
  <c r="AI32" i="1"/>
  <c r="AI43" i="1"/>
  <c r="AI45" i="1"/>
  <c r="AI47" i="1"/>
  <c r="AI48" i="1"/>
  <c r="AH19" i="1"/>
  <c r="AH23" i="1"/>
  <c r="AH24" i="1"/>
  <c r="AH25" i="1"/>
  <c r="AH26" i="1"/>
  <c r="AH27" i="1"/>
  <c r="AH29" i="1"/>
  <c r="AH30" i="1"/>
  <c r="AH31" i="1"/>
  <c r="AH32" i="1"/>
  <c r="AH43" i="1"/>
  <c r="AH45" i="1"/>
  <c r="AH47" i="1"/>
  <c r="AH48" i="1"/>
  <c r="AG19" i="1"/>
  <c r="AG23" i="1"/>
  <c r="AG24" i="1"/>
  <c r="AG25" i="1"/>
  <c r="AG26" i="1"/>
  <c r="AG27" i="1"/>
  <c r="AG29" i="1"/>
  <c r="AG30" i="1"/>
  <c r="AG31" i="1"/>
  <c r="AG32" i="1"/>
  <c r="AG43" i="1"/>
  <c r="AG45" i="1"/>
  <c r="AG47" i="1"/>
  <c r="AG48" i="1"/>
  <c r="AF19" i="1"/>
  <c r="AF23" i="1"/>
  <c r="AF24" i="1"/>
  <c r="AF25" i="1"/>
  <c r="AF26" i="1"/>
  <c r="AF27" i="1"/>
  <c r="AF29" i="1"/>
  <c r="AF30" i="1"/>
  <c r="AF31" i="1"/>
  <c r="AF32" i="1"/>
  <c r="AF43" i="1"/>
  <c r="AF45" i="1"/>
  <c r="AF47" i="1"/>
  <c r="AF48" i="1"/>
  <c r="AE19" i="1"/>
  <c r="AE23" i="1"/>
  <c r="AE24" i="1"/>
  <c r="AE25" i="1"/>
  <c r="AE26" i="1"/>
  <c r="AE27" i="1"/>
  <c r="AE29" i="1"/>
  <c r="AE30" i="1"/>
  <c r="AE31" i="1"/>
  <c r="AE32" i="1"/>
  <c r="AE43" i="1"/>
  <c r="AE45" i="1"/>
  <c r="AE47" i="1"/>
  <c r="AE48" i="1"/>
  <c r="AD19" i="1"/>
  <c r="AD23" i="1"/>
  <c r="AD24" i="1"/>
  <c r="AD25" i="1"/>
  <c r="AD26" i="1"/>
  <c r="AD27" i="1"/>
  <c r="AD29" i="1"/>
  <c r="AD30" i="1"/>
  <c r="AD31" i="1"/>
  <c r="AD32" i="1"/>
  <c r="AD43" i="1"/>
  <c r="AD45" i="1"/>
  <c r="AD47" i="1"/>
  <c r="AD48" i="1"/>
  <c r="AC19" i="1"/>
  <c r="AC23" i="1"/>
  <c r="AC24" i="1"/>
  <c r="AC25" i="1"/>
  <c r="AC26" i="1"/>
  <c r="AC27" i="1"/>
  <c r="AC29" i="1"/>
  <c r="AC30" i="1"/>
  <c r="AC31" i="1"/>
  <c r="AC32" i="1"/>
  <c r="AC43" i="1"/>
  <c r="AC45" i="1"/>
  <c r="AC47" i="1"/>
  <c r="AC48" i="1"/>
  <c r="AA19" i="1"/>
  <c r="AA23" i="1"/>
  <c r="AA24" i="1"/>
  <c r="AA25" i="1"/>
  <c r="AA26" i="1"/>
  <c r="AA27" i="1"/>
  <c r="AA29" i="1"/>
  <c r="AA30" i="1"/>
  <c r="AA31" i="1"/>
  <c r="AA32" i="1"/>
  <c r="AA43" i="1"/>
  <c r="AA45" i="1"/>
  <c r="AA47" i="1"/>
  <c r="AA48" i="1"/>
  <c r="Z19" i="1"/>
  <c r="Z23" i="1"/>
  <c r="Z24" i="1"/>
  <c r="Z25" i="1"/>
  <c r="Z26" i="1"/>
  <c r="Z27" i="1"/>
  <c r="Z29" i="1"/>
  <c r="Z30" i="1"/>
  <c r="Z31" i="1"/>
  <c r="Z32" i="1"/>
  <c r="Z43" i="1"/>
  <c r="Z45" i="1"/>
  <c r="Z47" i="1"/>
  <c r="Z48" i="1"/>
  <c r="X19" i="1"/>
  <c r="X23" i="1"/>
  <c r="X24" i="1"/>
  <c r="X25" i="1"/>
  <c r="X26" i="1"/>
  <c r="X27" i="1"/>
  <c r="X29" i="1"/>
  <c r="X30" i="1"/>
  <c r="X31" i="1"/>
  <c r="X32" i="1"/>
  <c r="X43" i="1"/>
  <c r="X45" i="1"/>
  <c r="X47" i="1"/>
  <c r="X48" i="1"/>
  <c r="W19" i="1"/>
  <c r="W23" i="1"/>
  <c r="W24" i="1"/>
  <c r="W25" i="1"/>
  <c r="W26" i="1"/>
  <c r="W27" i="1"/>
  <c r="W29" i="1"/>
  <c r="W30" i="1"/>
  <c r="W31" i="1"/>
  <c r="W32" i="1"/>
  <c r="W43" i="1"/>
  <c r="W45" i="1"/>
  <c r="W47" i="1"/>
  <c r="W48" i="1"/>
  <c r="U19" i="1"/>
  <c r="U23" i="1"/>
  <c r="U24" i="1"/>
  <c r="U25" i="1"/>
  <c r="U26" i="1"/>
  <c r="U27" i="1"/>
  <c r="U29" i="1"/>
  <c r="U30" i="1"/>
  <c r="U31" i="1"/>
  <c r="U32" i="1"/>
  <c r="U43" i="1"/>
  <c r="U45" i="1"/>
  <c r="U47" i="1"/>
  <c r="U48" i="1"/>
  <c r="T19" i="1"/>
  <c r="T23" i="1"/>
  <c r="T24" i="1"/>
  <c r="T25" i="1"/>
  <c r="T26" i="1"/>
  <c r="T27" i="1"/>
  <c r="T29" i="1"/>
  <c r="T30" i="1"/>
  <c r="T31" i="1"/>
  <c r="T32" i="1"/>
  <c r="T43" i="1"/>
  <c r="T45" i="1"/>
  <c r="T47" i="1"/>
  <c r="T48" i="1"/>
  <c r="S19" i="1"/>
  <c r="S23" i="1"/>
  <c r="S24" i="1"/>
  <c r="S25" i="1"/>
  <c r="S26" i="1"/>
  <c r="S27" i="1"/>
  <c r="S29" i="1"/>
  <c r="S30" i="1"/>
  <c r="S31" i="1"/>
  <c r="S32" i="1"/>
  <c r="S43" i="1"/>
  <c r="S45" i="1"/>
  <c r="S47" i="1"/>
  <c r="S48" i="1"/>
  <c r="R19" i="1"/>
  <c r="R23" i="1"/>
  <c r="R24" i="1"/>
  <c r="R25" i="1"/>
  <c r="R26" i="1"/>
  <c r="R27" i="1"/>
  <c r="R29" i="1"/>
  <c r="R30" i="1"/>
  <c r="R31" i="1"/>
  <c r="R32" i="1"/>
  <c r="R43" i="1"/>
  <c r="R45" i="1"/>
  <c r="R47" i="1"/>
  <c r="R48" i="1"/>
  <c r="Q19" i="1"/>
  <c r="Q23" i="1"/>
  <c r="Q24" i="1"/>
  <c r="Q25" i="1"/>
  <c r="Q26" i="1"/>
  <c r="Q27" i="1"/>
  <c r="Q29" i="1"/>
  <c r="Q30" i="1"/>
  <c r="Q31" i="1"/>
  <c r="Q32" i="1"/>
  <c r="Q43" i="1"/>
  <c r="Q45" i="1"/>
  <c r="Q47" i="1"/>
  <c r="Q48" i="1"/>
  <c r="P19" i="1"/>
  <c r="P23" i="1"/>
  <c r="P24" i="1"/>
  <c r="P25" i="1"/>
  <c r="P26" i="1"/>
  <c r="P27" i="1"/>
  <c r="P29" i="1"/>
  <c r="P30" i="1"/>
  <c r="P31" i="1"/>
  <c r="P32" i="1"/>
  <c r="P43" i="1"/>
  <c r="P45" i="1"/>
  <c r="P47" i="1"/>
  <c r="P48" i="1"/>
  <c r="O19" i="1"/>
  <c r="O23" i="1"/>
  <c r="O24" i="1"/>
  <c r="O25" i="1"/>
  <c r="O26" i="1"/>
  <c r="O27" i="1"/>
  <c r="O29" i="1"/>
  <c r="O30" i="1"/>
  <c r="O31" i="1"/>
  <c r="O32" i="1"/>
  <c r="O43" i="1"/>
  <c r="O45" i="1"/>
  <c r="O47" i="1"/>
  <c r="O48" i="1"/>
  <c r="N47" i="1"/>
  <c r="N48" i="1"/>
  <c r="N45" i="1"/>
  <c r="N43" i="1"/>
  <c r="N24" i="1"/>
  <c r="N23" i="1"/>
  <c r="N25" i="1"/>
  <c r="N26" i="1"/>
  <c r="N27" i="1"/>
  <c r="N29" i="1"/>
  <c r="N30" i="1"/>
  <c r="N31" i="1"/>
  <c r="N32" i="1"/>
  <c r="N19" i="1"/>
  <c r="L29" i="1"/>
  <c r="L45" i="1"/>
  <c r="L48" i="1"/>
  <c r="L47" i="1"/>
  <c r="L43" i="1"/>
  <c r="L19" i="1"/>
  <c r="L23" i="1"/>
  <c r="L25" i="1"/>
  <c r="L26" i="1"/>
  <c r="L27" i="1"/>
  <c r="L30" i="1"/>
  <c r="L31" i="1"/>
  <c r="L32" i="1"/>
  <c r="J19" i="1"/>
  <c r="J23" i="1"/>
  <c r="J25" i="1"/>
  <c r="J26" i="1"/>
  <c r="J27" i="1"/>
  <c r="J30" i="1"/>
  <c r="J31" i="1"/>
  <c r="J32" i="1"/>
  <c r="J43" i="1"/>
  <c r="J47" i="1"/>
  <c r="J48" i="1"/>
  <c r="I19" i="1"/>
  <c r="I23" i="1"/>
  <c r="I25" i="1"/>
  <c r="I26" i="1"/>
  <c r="I27" i="1"/>
  <c r="I30" i="1"/>
  <c r="I31" i="1"/>
  <c r="I32" i="1"/>
  <c r="I43" i="1"/>
  <c r="I47" i="1"/>
  <c r="I48" i="1"/>
  <c r="H19" i="1"/>
  <c r="H23" i="1"/>
  <c r="H25" i="1"/>
  <c r="H26" i="1"/>
  <c r="H27" i="1"/>
  <c r="H30" i="1"/>
  <c r="H31" i="1"/>
  <c r="H32" i="1"/>
  <c r="H43" i="1"/>
  <c r="H47" i="1"/>
  <c r="H48" i="1"/>
  <c r="G19" i="1"/>
  <c r="G23" i="1"/>
  <c r="G25" i="1"/>
  <c r="G26" i="1"/>
  <c r="G27" i="1"/>
  <c r="G30" i="1"/>
  <c r="G31" i="1"/>
  <c r="G32" i="1"/>
  <c r="G43" i="1"/>
  <c r="G47" i="1"/>
  <c r="G48" i="1"/>
  <c r="F19" i="1"/>
  <c r="F23" i="1"/>
  <c r="F25" i="1"/>
  <c r="F26" i="1"/>
  <c r="F27" i="1"/>
  <c r="F30" i="1"/>
  <c r="F31" i="1"/>
  <c r="F32" i="1"/>
  <c r="F43" i="1"/>
  <c r="F47" i="1"/>
  <c r="F48" i="1"/>
  <c r="D27" i="1"/>
  <c r="C27" i="1"/>
  <c r="C30" i="1"/>
  <c r="D19" i="1"/>
  <c r="D23" i="1"/>
  <c r="D25" i="1"/>
  <c r="D26" i="1"/>
  <c r="D30" i="1"/>
  <c r="D31" i="1"/>
  <c r="D32" i="1"/>
  <c r="D43" i="1"/>
  <c r="D47" i="1"/>
  <c r="D48" i="1"/>
  <c r="C19" i="1"/>
  <c r="C48" i="1"/>
  <c r="C47" i="1"/>
  <c r="C43" i="1"/>
  <c r="C32" i="1"/>
  <c r="C31" i="1"/>
  <c r="C26" i="1"/>
  <c r="C25" i="1"/>
  <c r="C23" i="1"/>
</calcChain>
</file>

<file path=xl/sharedStrings.xml><?xml version="1.0" encoding="utf-8"?>
<sst xmlns="http://schemas.openxmlformats.org/spreadsheetml/2006/main" count="2548" uniqueCount="518">
  <si>
    <t>Fe</t>
  </si>
  <si>
    <t>Nb</t>
  </si>
  <si>
    <t>W</t>
  </si>
  <si>
    <t>Ta</t>
  </si>
  <si>
    <t>Cr</t>
  </si>
  <si>
    <t>Ti</t>
  </si>
  <si>
    <t>PAN-16-4a-M</t>
  </si>
  <si>
    <t>Rt A</t>
  </si>
  <si>
    <t>sp1</t>
  </si>
  <si>
    <t>O</t>
  </si>
  <si>
    <t>∑</t>
  </si>
  <si>
    <t>base 6O</t>
  </si>
  <si>
    <t>base 3 cat</t>
  </si>
  <si>
    <t>sp2</t>
  </si>
  <si>
    <t>somme</t>
  </si>
  <si>
    <t>6*O/16</t>
  </si>
  <si>
    <t>Rt B</t>
  </si>
  <si>
    <t>sp3</t>
  </si>
  <si>
    <t>sp4</t>
  </si>
  <si>
    <t>sp5</t>
  </si>
  <si>
    <t>sp6</t>
  </si>
  <si>
    <t>sp7</t>
  </si>
  <si>
    <t>RtE/ilmrt</t>
  </si>
  <si>
    <t>sp8</t>
  </si>
  <si>
    <t>Mn</t>
  </si>
  <si>
    <t>PAN-IV-9a</t>
  </si>
  <si>
    <t>Sn</t>
  </si>
  <si>
    <t>sp11</t>
  </si>
  <si>
    <t>sp12</t>
  </si>
  <si>
    <t>PAN-VII-5a</t>
  </si>
  <si>
    <t>PAN-XIII-6-c2</t>
  </si>
  <si>
    <t>sp9</t>
  </si>
  <si>
    <t>sp10</t>
  </si>
  <si>
    <t>sp13</t>
  </si>
  <si>
    <t>sp14</t>
  </si>
  <si>
    <t>sp15</t>
  </si>
  <si>
    <t>sp16</t>
  </si>
  <si>
    <t>Nb+Ta</t>
  </si>
  <si>
    <t>Nb#</t>
  </si>
  <si>
    <t>PAN-I-3-1-M</t>
  </si>
  <si>
    <t>PAN-III-8c1-M</t>
  </si>
  <si>
    <t>V</t>
  </si>
  <si>
    <t>PAN-III-8c2-M</t>
  </si>
  <si>
    <t>sp4*</t>
  </si>
  <si>
    <t>nb</t>
  </si>
  <si>
    <t>w</t>
  </si>
  <si>
    <t>sn</t>
  </si>
  <si>
    <t>Rt H</t>
  </si>
  <si>
    <t>*</t>
  </si>
  <si>
    <t>W+Fe</t>
  </si>
  <si>
    <t>0,000-</t>
  </si>
  <si>
    <t>0,005-</t>
  </si>
  <si>
    <t>0,010-</t>
  </si>
  <si>
    <t>0,015-</t>
  </si>
  <si>
    <t>0,020-</t>
  </si>
  <si>
    <t>0,025-</t>
  </si>
  <si>
    <t>0,030-</t>
  </si>
  <si>
    <t>0,035-</t>
  </si>
  <si>
    <t>0,040-</t>
  </si>
  <si>
    <t>0,045-</t>
  </si>
  <si>
    <t>0,050-</t>
  </si>
  <si>
    <t>0,055-</t>
  </si>
  <si>
    <t>0,060-</t>
  </si>
  <si>
    <t>0,065-</t>
  </si>
  <si>
    <t>0,070-</t>
  </si>
  <si>
    <t>0,075-</t>
  </si>
  <si>
    <t>0,080-</t>
  </si>
  <si>
    <t>0,085-</t>
  </si>
  <si>
    <t>0,090-</t>
  </si>
  <si>
    <t>0,095-</t>
  </si>
  <si>
    <t>0,100-</t>
  </si>
  <si>
    <t>0,105-</t>
  </si>
  <si>
    <t>0,110-</t>
  </si>
  <si>
    <t>0,115-</t>
  </si>
  <si>
    <t>0,120-</t>
  </si>
  <si>
    <t>0,125-</t>
  </si>
  <si>
    <t>0,130-</t>
  </si>
  <si>
    <t>0,135-</t>
  </si>
  <si>
    <t>0,140-</t>
  </si>
  <si>
    <t>0,145-</t>
  </si>
  <si>
    <t>0,150-</t>
  </si>
  <si>
    <t>0,155-</t>
  </si>
  <si>
    <t>0,160-</t>
  </si>
  <si>
    <t>0,165-</t>
  </si>
  <si>
    <t>0,170-</t>
  </si>
  <si>
    <t>0,225-</t>
  </si>
  <si>
    <t>∑RM</t>
  </si>
  <si>
    <t>W+Fe+Sn</t>
  </si>
  <si>
    <t>Group</t>
  </si>
  <si>
    <t>Ib</t>
  </si>
  <si>
    <t>Ia</t>
  </si>
  <si>
    <t>Ia/b</t>
  </si>
  <si>
    <t>II</t>
  </si>
  <si>
    <t>I/II</t>
  </si>
  <si>
    <t>Ic</t>
  </si>
  <si>
    <t>Ib/c</t>
  </si>
  <si>
    <t>II/III</t>
  </si>
  <si>
    <t>III</t>
  </si>
  <si>
    <t>Rt1-sp1</t>
  </si>
  <si>
    <t>Rt1-sp2</t>
  </si>
  <si>
    <t>Rt1-sp3</t>
  </si>
  <si>
    <t>Rt1-sp4</t>
  </si>
  <si>
    <t>Rt1-sp5</t>
  </si>
  <si>
    <t>Rt1-sp6</t>
  </si>
  <si>
    <t>Rt1-sp7</t>
  </si>
  <si>
    <t>Rt1-sp8</t>
  </si>
  <si>
    <t>Rt1-sp9</t>
  </si>
  <si>
    <t>Rt1-sp10</t>
  </si>
  <si>
    <t>Rt1-sp11</t>
  </si>
  <si>
    <t>Rt1-sp12</t>
  </si>
  <si>
    <t>Rt1-sp13</t>
  </si>
  <si>
    <t>Rt2-sp1</t>
  </si>
  <si>
    <t>Rt2-sp2</t>
  </si>
  <si>
    <t>Rt2-sp3</t>
  </si>
  <si>
    <t>Rt2-sp4</t>
  </si>
  <si>
    <t>Rt2-sp5</t>
  </si>
  <si>
    <t>Rt2-sp6</t>
  </si>
  <si>
    <t>Rt2-sp7</t>
  </si>
  <si>
    <t>Rt3-sp1</t>
  </si>
  <si>
    <t>Rt3-sp2</t>
  </si>
  <si>
    <t>Rt3-sp3</t>
  </si>
  <si>
    <t>Rt3-sp4</t>
  </si>
  <si>
    <t>Rt3-sp5</t>
  </si>
  <si>
    <t>Rt3-sp6</t>
  </si>
  <si>
    <t>Rt3-sp7</t>
  </si>
  <si>
    <t>Rt2-sp8</t>
  </si>
  <si>
    <t>Rt2-sp9</t>
  </si>
  <si>
    <t>Rt2-sp10</t>
  </si>
  <si>
    <t>Rt3-sp8</t>
  </si>
  <si>
    <t>Rt3-sp9</t>
  </si>
  <si>
    <t>Rt3-sp10</t>
  </si>
  <si>
    <t>Rt3-sp11</t>
  </si>
  <si>
    <t>Rt3-sp12</t>
  </si>
  <si>
    <t>Rt4-sp1</t>
  </si>
  <si>
    <t>Rt4-sp2</t>
  </si>
  <si>
    <t>Rt4-sp3</t>
  </si>
  <si>
    <t>Rt4-sp4</t>
  </si>
  <si>
    <t>Rt4-sp5</t>
  </si>
  <si>
    <t>Rt5-sp1</t>
  </si>
  <si>
    <t>Rt5-sp2</t>
  </si>
  <si>
    <t>Rt5-sp3</t>
  </si>
  <si>
    <t>Rt5-sp4</t>
  </si>
  <si>
    <t>Rt5-sp5</t>
  </si>
  <si>
    <t>Rt5-sp6</t>
  </si>
  <si>
    <t>Rt5-sp7</t>
  </si>
  <si>
    <t>Rt5-sp8</t>
  </si>
  <si>
    <t>Rt2-sp11</t>
  </si>
  <si>
    <t>Rt2-sp12</t>
  </si>
  <si>
    <t>Rt2-sp13</t>
  </si>
  <si>
    <t>Rt2-sp14</t>
  </si>
  <si>
    <t>Rt2-sp15</t>
  </si>
  <si>
    <t>Rt2-sp16</t>
  </si>
  <si>
    <t>Rt2-sp17</t>
  </si>
  <si>
    <t>Rt2-sp18</t>
  </si>
  <si>
    <t>Rt2-sp19</t>
  </si>
  <si>
    <t>Rt2-sp20</t>
  </si>
  <si>
    <t>Rt2-sp21</t>
  </si>
  <si>
    <t>Rt2-sp22</t>
  </si>
  <si>
    <t>Rt2-sp23</t>
  </si>
  <si>
    <t>Rt2-sp24</t>
  </si>
  <si>
    <t>Rt2-sp25</t>
  </si>
  <si>
    <t>Rt2-sp26</t>
  </si>
  <si>
    <t>Rt2-sp27</t>
  </si>
  <si>
    <t>Rt2-sp28</t>
  </si>
  <si>
    <t>Rt4-sp6</t>
  </si>
  <si>
    <t>Rt4-sp7</t>
  </si>
  <si>
    <t>Rt6-sp1</t>
  </si>
  <si>
    <t>Rt6-sp2</t>
  </si>
  <si>
    <t>Rt6-sp3</t>
  </si>
  <si>
    <t>Rt6-sp4</t>
  </si>
  <si>
    <t>Rt6-sp5</t>
  </si>
  <si>
    <t>Rt6-sp6</t>
  </si>
  <si>
    <t>Rt6-sp7</t>
  </si>
  <si>
    <t>Rt6-sp8</t>
  </si>
  <si>
    <t>Rt6-sp9</t>
  </si>
  <si>
    <t>Rt7-sp1</t>
  </si>
  <si>
    <t>Rt7-sp2</t>
  </si>
  <si>
    <t>Rt8-sp1</t>
  </si>
  <si>
    <t>Rt8-sp2</t>
  </si>
  <si>
    <t>Rt8-sp3</t>
  </si>
  <si>
    <t>c</t>
  </si>
  <si>
    <t>s</t>
  </si>
  <si>
    <t xml:space="preserve">  </t>
  </si>
  <si>
    <t>Rt5-sp9</t>
  </si>
  <si>
    <t>Rt5-sp10</t>
  </si>
  <si>
    <t>Rt5-sp11</t>
  </si>
  <si>
    <t>Rt5-sp12</t>
  </si>
  <si>
    <t>Rt5-sp13</t>
  </si>
  <si>
    <t>Rt5-sp14</t>
  </si>
  <si>
    <t>?</t>
  </si>
  <si>
    <t>P</t>
  </si>
  <si>
    <t>Rt1</t>
  </si>
  <si>
    <t>Rt2</t>
  </si>
  <si>
    <t>spRt2-1</t>
  </si>
  <si>
    <t>spRt2-2</t>
  </si>
  <si>
    <t>spRt2-3</t>
  </si>
  <si>
    <t>spRt2-4</t>
  </si>
  <si>
    <t>spRt2-5</t>
  </si>
  <si>
    <t>spRt2-6</t>
  </si>
  <si>
    <t>spRt2-7</t>
  </si>
  <si>
    <t>spRt2-8</t>
  </si>
  <si>
    <t>spRt2-9</t>
  </si>
  <si>
    <t>spRt1-1</t>
  </si>
  <si>
    <t>spRt1-2</t>
  </si>
  <si>
    <t>spRt1-3</t>
  </si>
  <si>
    <t>spRt1-4</t>
  </si>
  <si>
    <t>spRt1-5</t>
  </si>
  <si>
    <t>spRt1-6</t>
  </si>
  <si>
    <t>spRt1-7</t>
  </si>
  <si>
    <t>spRt1-8</t>
  </si>
  <si>
    <t>spRt1-9</t>
  </si>
  <si>
    <t>Rt3</t>
  </si>
  <si>
    <t>spRt3-1</t>
  </si>
  <si>
    <t>spRt3-2</t>
  </si>
  <si>
    <t>spRt3-3</t>
  </si>
  <si>
    <t>spRt3-4</t>
  </si>
  <si>
    <t>spRt3-5</t>
  </si>
  <si>
    <t>spRt3-6</t>
  </si>
  <si>
    <t>spRt3-7</t>
  </si>
  <si>
    <t>spRt3-8</t>
  </si>
  <si>
    <t>spRt3-9</t>
  </si>
  <si>
    <t>spRt3-10</t>
  </si>
  <si>
    <t>spRt3-11</t>
  </si>
  <si>
    <t>spRt3-12</t>
  </si>
  <si>
    <t>spRt3-13</t>
  </si>
  <si>
    <t>spRt3-14</t>
  </si>
  <si>
    <t>spRt3-15</t>
  </si>
  <si>
    <t>5-Rt1-1</t>
  </si>
  <si>
    <t>5-Rt1-2</t>
  </si>
  <si>
    <t>5-Rt1-3</t>
  </si>
  <si>
    <t>5-Rt1-4</t>
  </si>
  <si>
    <t>5-Rt1-5</t>
  </si>
  <si>
    <t>5-Rt1-6</t>
  </si>
  <si>
    <t>5-Rt1-7</t>
  </si>
  <si>
    <t>5-Rt1-8</t>
  </si>
  <si>
    <t>5-Rt1-9</t>
  </si>
  <si>
    <t>5-Rt1-10</t>
  </si>
  <si>
    <t>5-Rt1-11</t>
  </si>
  <si>
    <t>5-Rt1-12</t>
  </si>
  <si>
    <t>5-Rt1-13</t>
  </si>
  <si>
    <t>5-Rt1-14</t>
  </si>
  <si>
    <t>5-Rt1-15</t>
  </si>
  <si>
    <t>8-Rt1-1</t>
  </si>
  <si>
    <t>8-Rt1-2</t>
  </si>
  <si>
    <t>8-Rt1-3</t>
  </si>
  <si>
    <t>8-Rt1-4</t>
  </si>
  <si>
    <t>8-Rt1-5</t>
  </si>
  <si>
    <t>8-Rt1-6</t>
  </si>
  <si>
    <t>8-Rt1-7</t>
  </si>
  <si>
    <t>8-Rt1-8</t>
  </si>
  <si>
    <t>8-Rt1-9</t>
  </si>
  <si>
    <t>6-Rt1-1</t>
  </si>
  <si>
    <t>6-Rt1-2</t>
  </si>
  <si>
    <t>6-Rt1-3</t>
  </si>
  <si>
    <t>6-Rt1-4</t>
  </si>
  <si>
    <t>6-Rt1-5</t>
  </si>
  <si>
    <t>6-Rt1-6</t>
  </si>
  <si>
    <t>6-Rt1-7</t>
  </si>
  <si>
    <t>6-Rt1-8</t>
  </si>
  <si>
    <t>6-Rt1-9</t>
  </si>
  <si>
    <t>6-Rt1-10</t>
  </si>
  <si>
    <t>6-Rt1-11</t>
  </si>
  <si>
    <t>6-Rt1-12</t>
  </si>
  <si>
    <t>6-Rt1-13</t>
  </si>
  <si>
    <t>6-Rt1-14</t>
  </si>
  <si>
    <t>6-Rt1-15</t>
  </si>
  <si>
    <t>6-Rt1-16</t>
  </si>
  <si>
    <t>6-Rt1-17</t>
  </si>
  <si>
    <t>6-Rt1-18</t>
  </si>
  <si>
    <t>6-Rt1-19</t>
  </si>
  <si>
    <t>6-Rt1-20</t>
  </si>
  <si>
    <t>6-Rt1-21</t>
  </si>
  <si>
    <t>6-Rt1-22</t>
  </si>
  <si>
    <t>7-Rt1-1</t>
  </si>
  <si>
    <t>7-Rt1-2</t>
  </si>
  <si>
    <t>7-Rt1-3</t>
  </si>
  <si>
    <t>7-Rt1-4</t>
  </si>
  <si>
    <t>7-Rt1-5</t>
  </si>
  <si>
    <t>7-Rt1-6</t>
  </si>
  <si>
    <t>7-Rt1-7</t>
  </si>
  <si>
    <t>7-Rt1-8</t>
  </si>
  <si>
    <t>7-Rt1-9</t>
  </si>
  <si>
    <t>7-Rt1-10</t>
  </si>
  <si>
    <t>7-Rt1-11</t>
  </si>
  <si>
    <t>7-Rt1-12</t>
  </si>
  <si>
    <t>7-Rt1-13</t>
  </si>
  <si>
    <t>7-Rt1-14</t>
  </si>
  <si>
    <t>7-Rt1-15</t>
  </si>
  <si>
    <t>7-Rt1-16</t>
  </si>
  <si>
    <t>7-Rt1-17</t>
  </si>
  <si>
    <t>7-Rt1-18</t>
  </si>
  <si>
    <t>7-Rt1-19</t>
  </si>
  <si>
    <t>7-Rt1-20</t>
  </si>
  <si>
    <t>7-Rt1-21</t>
  </si>
  <si>
    <t>7-Rt1-22</t>
  </si>
  <si>
    <t>9-Rt1-1</t>
  </si>
  <si>
    <t>9-Rt1-2</t>
  </si>
  <si>
    <t>9-Rt1-3</t>
  </si>
  <si>
    <t>9-Rt1-4</t>
  </si>
  <si>
    <t>9-Rt1-5</t>
  </si>
  <si>
    <t>9-Rt1-6</t>
  </si>
  <si>
    <t>9-Rt1-7</t>
  </si>
  <si>
    <t>9-Rt1-8</t>
  </si>
  <si>
    <t>9-Rt1-9</t>
  </si>
  <si>
    <t>9-Rt1-10</t>
  </si>
  <si>
    <t>9-Rt1-11</t>
  </si>
  <si>
    <t>9-Rt1-12</t>
  </si>
  <si>
    <t>9-Rt1-13</t>
  </si>
  <si>
    <t>9-Rt1-14</t>
  </si>
  <si>
    <t>9-Rt1-15</t>
  </si>
  <si>
    <t>9-Rt1-16</t>
  </si>
  <si>
    <t>9-Rt1-17</t>
  </si>
  <si>
    <t>9-Rt1-18</t>
  </si>
  <si>
    <t>9-Rt1-19</t>
  </si>
  <si>
    <t>9-Rt1-20</t>
  </si>
  <si>
    <t>9-Rt1-21</t>
  </si>
  <si>
    <t>9-Rt1-22</t>
  </si>
  <si>
    <t>13-Rt2-1</t>
  </si>
  <si>
    <t>13-Rt2-2</t>
  </si>
  <si>
    <t>13-Rt2-3</t>
  </si>
  <si>
    <t>13-Rt2-4</t>
  </si>
  <si>
    <t>13-Rt2-5</t>
  </si>
  <si>
    <t>13-Rt2-6</t>
  </si>
  <si>
    <t>13-Rt2-7</t>
  </si>
  <si>
    <t>13-Rt2-8</t>
  </si>
  <si>
    <t>13-Rt2-9</t>
  </si>
  <si>
    <t>13-Rt2-10</t>
  </si>
  <si>
    <t>13-Rt2-11</t>
  </si>
  <si>
    <t>13-Rt2-12</t>
  </si>
  <si>
    <t>13-Rt2-13</t>
  </si>
  <si>
    <t>13-Rt2-14</t>
  </si>
  <si>
    <t>13-Rt2-15</t>
  </si>
  <si>
    <t>13-Rt2-16</t>
  </si>
  <si>
    <t>Rt1-1</t>
  </si>
  <si>
    <t>Rt1-2</t>
  </si>
  <si>
    <t>Rt2-1</t>
  </si>
  <si>
    <t>Rt2-2</t>
  </si>
  <si>
    <t>Rt4</t>
  </si>
  <si>
    <t>Rt4-1</t>
  </si>
  <si>
    <t>Rt4-2</t>
  </si>
  <si>
    <t>Rt3-1</t>
  </si>
  <si>
    <t>Rt3-2</t>
  </si>
  <si>
    <t>p(b)</t>
  </si>
  <si>
    <t>Rt1-3</t>
  </si>
  <si>
    <t>Rt1-4</t>
  </si>
  <si>
    <t>Rt1-5</t>
  </si>
  <si>
    <t>Rt2-3</t>
  </si>
  <si>
    <t>Rt2-4</t>
  </si>
  <si>
    <t>Rt2-5</t>
  </si>
  <si>
    <t>Rt2-6</t>
  </si>
  <si>
    <t>Rt2-7</t>
  </si>
  <si>
    <t>Rt2-8</t>
  </si>
  <si>
    <t>Rt2-9</t>
  </si>
  <si>
    <t>Rt3-3</t>
  </si>
  <si>
    <t>Rt3-4</t>
  </si>
  <si>
    <t>Rt3-5</t>
  </si>
  <si>
    <t>Rt3-6</t>
  </si>
  <si>
    <t>Rt3-7</t>
  </si>
  <si>
    <t>Rt3-8</t>
  </si>
  <si>
    <t>Rt3-9</t>
  </si>
  <si>
    <t>Rt3-10</t>
  </si>
  <si>
    <t>Rt3-11</t>
  </si>
  <si>
    <t>Rt3-12</t>
  </si>
  <si>
    <t>Rt4-3</t>
  </si>
  <si>
    <t>Rt4-4</t>
  </si>
  <si>
    <t>Rt4-5</t>
  </si>
  <si>
    <t>Rt4-6</t>
  </si>
  <si>
    <t>Rt4-8</t>
  </si>
  <si>
    <t>Rt4-9</t>
  </si>
  <si>
    <t>Rt4-10</t>
  </si>
  <si>
    <t>Rt4-11</t>
  </si>
  <si>
    <t>Rt4-12</t>
  </si>
  <si>
    <t>Rt4-13</t>
  </si>
  <si>
    <t>Rt4-14</t>
  </si>
  <si>
    <t>Rt4-15</t>
  </si>
  <si>
    <t>Rt4-16</t>
  </si>
  <si>
    <t>Rt4-17</t>
  </si>
  <si>
    <t>Rt4-18</t>
  </si>
  <si>
    <t>Rt4-19</t>
  </si>
  <si>
    <t>Rt4-20</t>
  </si>
  <si>
    <t>(s)</t>
  </si>
  <si>
    <t>Rt4/5</t>
  </si>
  <si>
    <t>Rt6</t>
  </si>
  <si>
    <t>Rt7</t>
  </si>
  <si>
    <t>spRt4-1</t>
  </si>
  <si>
    <t>spRt4-2</t>
  </si>
  <si>
    <t>spRt4-3</t>
  </si>
  <si>
    <t>spRt4-4</t>
  </si>
  <si>
    <t>spRt4-5</t>
  </si>
  <si>
    <t>spRt4-6</t>
  </si>
  <si>
    <t>spRt4-7</t>
  </si>
  <si>
    <t>spRt4-8</t>
  </si>
  <si>
    <t>spRt4-9</t>
  </si>
  <si>
    <t>spRt4-10</t>
  </si>
  <si>
    <t>spRt4-11</t>
  </si>
  <si>
    <t>spRt4-12</t>
  </si>
  <si>
    <t>spRt4-13</t>
  </si>
  <si>
    <t>Rt5</t>
  </si>
  <si>
    <t>spRt5-1</t>
  </si>
  <si>
    <t>spRt5-2</t>
  </si>
  <si>
    <t>spRt5-3</t>
  </si>
  <si>
    <t>spRt6-1</t>
  </si>
  <si>
    <t>spRt6-2</t>
  </si>
  <si>
    <t>spRt6-3</t>
  </si>
  <si>
    <t>spRt6-4</t>
  </si>
  <si>
    <t>spRt6-5</t>
  </si>
  <si>
    <t>spRt6-6</t>
  </si>
  <si>
    <t>spRt6-7</t>
  </si>
  <si>
    <t>spRt6-8</t>
  </si>
  <si>
    <t>spRt7-1</t>
  </si>
  <si>
    <t>spRt7-2</t>
  </si>
  <si>
    <t>spRt7-3</t>
  </si>
  <si>
    <t>spRt7-4</t>
  </si>
  <si>
    <t>spRt7-5</t>
  </si>
  <si>
    <t>spRt7-6</t>
  </si>
  <si>
    <t>spRt7-7</t>
  </si>
  <si>
    <t>spRt7-8</t>
  </si>
  <si>
    <t>Rt8</t>
  </si>
  <si>
    <t>spRt8-1</t>
  </si>
  <si>
    <t>spRt8-2</t>
  </si>
  <si>
    <t>spRt5-4</t>
  </si>
  <si>
    <t>spRt5-5</t>
  </si>
  <si>
    <t>spRt5-6</t>
  </si>
  <si>
    <t>spRt7-9</t>
  </si>
  <si>
    <t>spRt7-10</t>
  </si>
  <si>
    <t>spRt7-11</t>
  </si>
  <si>
    <t>spRt7-12</t>
  </si>
  <si>
    <t>spRt7-13</t>
  </si>
  <si>
    <t>Rt9</t>
  </si>
  <si>
    <t>spRt9-2</t>
  </si>
  <si>
    <t>spRt9-3</t>
  </si>
  <si>
    <t>Rt10</t>
  </si>
  <si>
    <t>spRt10-2</t>
  </si>
  <si>
    <t>Pa</t>
  </si>
  <si>
    <t>pa</t>
  </si>
  <si>
    <t>s/c</t>
  </si>
  <si>
    <t>c/s</t>
  </si>
  <si>
    <t>?s</t>
  </si>
  <si>
    <t>s?</t>
  </si>
  <si>
    <t>p</t>
  </si>
  <si>
    <t>?P</t>
  </si>
  <si>
    <t>Rt2b-sp5</t>
  </si>
  <si>
    <t>Rt3b</t>
  </si>
  <si>
    <r>
      <rPr>
        <sz val="14"/>
        <color theme="1"/>
        <rFont val="Symbol"/>
        <charset val="2"/>
      </rPr>
      <t>p</t>
    </r>
    <r>
      <rPr>
        <sz val="10"/>
        <color theme="1"/>
        <rFont val="Calibri (Corps)"/>
      </rPr>
      <t>b</t>
    </r>
  </si>
  <si>
    <r>
      <t>P</t>
    </r>
    <r>
      <rPr>
        <sz val="10"/>
        <color theme="1"/>
        <rFont val="Calibri (Corps)"/>
      </rPr>
      <t>a</t>
    </r>
  </si>
  <si>
    <r>
      <t>P</t>
    </r>
    <r>
      <rPr>
        <sz val="10"/>
        <color theme="1"/>
        <rFont val="Calibri (Corps)"/>
      </rPr>
      <t>b</t>
    </r>
  </si>
  <si>
    <t>Face type</t>
  </si>
  <si>
    <t>band nature</t>
  </si>
  <si>
    <t>N°</t>
  </si>
  <si>
    <t>Sample PAN-I-3-1-M</t>
  </si>
  <si>
    <t>Notes</t>
  </si>
  <si>
    <t>bdl</t>
  </si>
  <si>
    <t>Nb/Nb+Ta</t>
  </si>
  <si>
    <t>Ta problem</t>
  </si>
  <si>
    <t>Crystal</t>
  </si>
  <si>
    <t>faces</t>
  </si>
  <si>
    <r>
      <t>P</t>
    </r>
    <r>
      <rPr>
        <sz val="10"/>
        <color theme="1"/>
        <rFont val="Calibri (Corps)"/>
      </rPr>
      <t xml:space="preserve">a  </t>
    </r>
  </si>
  <si>
    <t>bands</t>
  </si>
  <si>
    <t>pyramid face</t>
  </si>
  <si>
    <t>prismatic face</t>
  </si>
  <si>
    <t>clear band</t>
  </si>
  <si>
    <t>dark band</t>
  </si>
  <si>
    <t>nd</t>
  </si>
  <si>
    <t>na</t>
  </si>
  <si>
    <t>non analyzed</t>
  </si>
  <si>
    <t>not detected</t>
  </si>
  <si>
    <t>below detection level, but nevertheless present</t>
  </si>
  <si>
    <t>Sample PAN-II-8-M</t>
  </si>
  <si>
    <r>
      <t>p</t>
    </r>
    <r>
      <rPr>
        <sz val="10"/>
        <color theme="1"/>
        <rFont val="Calibri (Corps)"/>
      </rPr>
      <t xml:space="preserve">a  </t>
    </r>
  </si>
  <si>
    <t xml:space="preserve">P </t>
  </si>
  <si>
    <t>undifferentiated prism face</t>
  </si>
  <si>
    <t>Sample PAN-II-9-2-M</t>
  </si>
  <si>
    <t>Sample PAN-III-8-c1-M</t>
  </si>
  <si>
    <t>Qcs  veinlet</t>
  </si>
  <si>
    <t>Wall rock</t>
  </si>
  <si>
    <t>undifferentiated prism</t>
  </si>
  <si>
    <t>Sample PAN-II-10a-M</t>
  </si>
  <si>
    <r>
      <t>?P</t>
    </r>
    <r>
      <rPr>
        <sz val="10"/>
        <color theme="1"/>
        <rFont val="Calibri (Corps)"/>
      </rPr>
      <t>b</t>
    </r>
  </si>
  <si>
    <t>Sample PAN-VII-6-b1</t>
  </si>
  <si>
    <t>Qcs veinlet</t>
  </si>
  <si>
    <t>Sample PAN-III-7-c4-M</t>
  </si>
  <si>
    <t>XIII-6c-2b</t>
  </si>
  <si>
    <t>XIII-6c-2a</t>
  </si>
  <si>
    <t>Band nature</t>
  </si>
  <si>
    <t>Sample PAN-VII-16-M</t>
  </si>
  <si>
    <r>
      <rPr>
        <sz val="14"/>
        <color theme="1"/>
        <rFont val="Symbol"/>
        <charset val="2"/>
      </rPr>
      <t>p</t>
    </r>
    <r>
      <rPr>
        <sz val="10"/>
        <color theme="1"/>
        <rFont val="Calibri (Corps)"/>
      </rPr>
      <t>a</t>
    </r>
  </si>
  <si>
    <r>
      <t>?</t>
    </r>
    <r>
      <rPr>
        <sz val="14"/>
        <color theme="1"/>
        <rFont val="Symbol"/>
        <charset val="2"/>
      </rPr>
      <t>p</t>
    </r>
    <r>
      <rPr>
        <sz val="10"/>
        <color theme="1"/>
        <rFont val="Calibri (Corps)"/>
      </rPr>
      <t>b</t>
    </r>
  </si>
  <si>
    <r>
      <t>?P</t>
    </r>
    <r>
      <rPr>
        <sz val="10"/>
        <color theme="1"/>
        <rFont val="Calibri (Corps)"/>
      </rPr>
      <t>a</t>
    </r>
  </si>
  <si>
    <t>Sample PAN-XX-3a-b1-M</t>
  </si>
  <si>
    <r>
      <rPr>
        <sz val="14"/>
        <color theme="1"/>
        <rFont val="Symbol"/>
        <charset val="2"/>
      </rPr>
      <t>?p</t>
    </r>
    <r>
      <rPr>
        <sz val="10"/>
        <color theme="1"/>
        <rFont val="Calibri (Corps)"/>
      </rPr>
      <t>a</t>
    </r>
  </si>
  <si>
    <t>Sample PAN-IV-3b</t>
  </si>
  <si>
    <t>Sample PAN-IV-5-M</t>
  </si>
  <si>
    <t>Sample PAN-XIII-1c-M</t>
  </si>
  <si>
    <t>Wall Rock</t>
  </si>
  <si>
    <t>Tourmalinized wall rock/Qtz-Toz-Wfm vein</t>
  </si>
  <si>
    <t>Tourmalinized  and silicified wall rock</t>
  </si>
  <si>
    <t>Level L0, stope L0-D15W-R15-AW10</t>
  </si>
  <si>
    <t>Tourmalinized and topazified wall rock</t>
  </si>
  <si>
    <t>Wall rock from a Qtz-sulphide vein, with an Apy-Ms selvage</t>
  </si>
  <si>
    <t>Level L0, D15 gallery</t>
  </si>
  <si>
    <t>Tourmalinized and silicified wall rock</t>
  </si>
  <si>
    <t>Tourmalinized and silicified wall rock from a wolframite-quartz vein</t>
  </si>
  <si>
    <t>Tourmalinized wall rock/Qtz-Wfm vein</t>
  </si>
  <si>
    <t>Level L0, stope D9W-R17-AW13 ("Bank")</t>
  </si>
  <si>
    <t>Sample PAN-XIII-6c-2</t>
  </si>
  <si>
    <t>Tourmalinized wall rock/ Qtz-sulphide vein</t>
  </si>
  <si>
    <t>Level L1, stope L1-D29-R7-AW14</t>
  </si>
  <si>
    <t>Tourmalinized and muscovitized wall rock/Toz selvage</t>
  </si>
  <si>
    <t>Level L0, stope L0-D9W-R17-AW13-("Bank")</t>
  </si>
  <si>
    <t>Level L3, stope L3-D9-R1-AW33</t>
  </si>
  <si>
    <t>Tourmalinized and muscovitized wall rock/barren Qtz vein</t>
  </si>
  <si>
    <t>Level L0, stope L0-D15W-R12-5-AW10</t>
  </si>
  <si>
    <t>Tourmalinized wall rock/ Ms-Ap vein with Apy selvage</t>
  </si>
  <si>
    <t>Tourmalinized wall rock/Ms vein</t>
  </si>
  <si>
    <t>Tourmalinized wall rock/ Qtz-Wfm-Cst-Sp vein</t>
  </si>
  <si>
    <t>Qcs veinlet  reworked at the vein boundary-</t>
  </si>
  <si>
    <t xml:space="preserve">Table S1. SEM-EDS analyses of the Panasqueira rutile </t>
  </si>
  <si>
    <t>due to overlap with W peak, Ta detection level is set at ~ 3000 ppm; nevertheless, it is frequent that a shoulder on the W peak is evidence for the presence of Ta, although desentangling is not possible: in such instances, Ta content is set at 1500 ppm, i.e., the best estimate without 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</si>
</sst>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b/>
      <sz val="14"/>
      <color theme="1"/>
      <name val="Calibri"/>
      <scheme val="minor"/>
    </font>
    <font>
      <i/>
      <sz val="12"/>
      <color rgb="FF000000"/>
      <name val="Calibri"/>
      <scheme val="minor"/>
    </font>
    <font>
      <b/>
      <i/>
      <sz val="12"/>
      <color theme="1"/>
      <name val="Calibri"/>
      <scheme val="minor"/>
    </font>
    <font>
      <sz val="12"/>
      <color theme="1"/>
      <name val="Calibri"/>
      <family val="2"/>
    </font>
    <font>
      <sz val="14"/>
      <color theme="1"/>
      <name val="Symbol"/>
      <charset val="2"/>
    </font>
    <font>
      <sz val="10"/>
      <color theme="1"/>
      <name val="Calibri (Corps)"/>
    </font>
    <font>
      <sz val="14"/>
      <color theme="1"/>
      <name val="Calibri"/>
      <family val="2"/>
      <scheme val="minor"/>
    </font>
    <font>
      <b/>
      <sz val="14"/>
      <color theme="1"/>
      <name val="Calibri (Corps)"/>
    </font>
    <font>
      <sz val="12"/>
      <color theme="1"/>
      <name val="Calibri (Corps)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7" fontId="0" fillId="0" borderId="0" xfId="0" applyNumberFormat="1" applyAlignment="1">
      <alignment horizontal="left"/>
    </xf>
    <xf numFmtId="17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0" fillId="0" borderId="0" xfId="0" applyNumberFormat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0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0" fillId="0" borderId="0" xfId="0" quotePrefix="1" applyAlignment="1">
      <alignment horizontal="center"/>
    </xf>
    <xf numFmtId="0" fontId="9" fillId="0" borderId="0" xfId="0" applyFont="1" applyAlignment="1">
      <alignment horizontal="center"/>
    </xf>
    <xf numFmtId="164" fontId="0" fillId="0" borderId="0" xfId="0" applyNumberFormat="1" applyAlignment="1">
      <alignment horizontal="left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2" fontId="0" fillId="0" borderId="0" xfId="0" applyNumberFormat="1"/>
    <xf numFmtId="0" fontId="13" fillId="0" borderId="0" xfId="0" applyFont="1"/>
    <xf numFmtId="0" fontId="12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0" fillId="0" borderId="0" xfId="0" applyFont="1"/>
    <xf numFmtId="0" fontId="15" fillId="0" borderId="0" xfId="0" applyFont="1" applyAlignment="1">
      <alignment horizontal="left"/>
    </xf>
  </cellXfs>
  <cellStyles count="191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charts/_rels/chart19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0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21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22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34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35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/Relationships>
</file>

<file path=xl/charts/_rels/chart36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/Relationships>
</file>

<file path=xl/charts/_rels/chart37.xml.rels><?xml version="1.0" encoding="UTF-8" standalone="yes"?>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W</c:v>
          </c:tx>
          <c:val>
            <c:numRef>
              <c:f>serie!$AC$39:$AR$39</c:f>
              <c:numCache>
                <c:formatCode>0.000</c:formatCode>
                <c:ptCount val="16"/>
                <c:pt idx="0">
                  <c:v>0.00803230076357176</c:v>
                </c:pt>
                <c:pt idx="1">
                  <c:v>0.0140797680812583</c:v>
                </c:pt>
                <c:pt idx="2">
                  <c:v>0.0530057034199334</c:v>
                </c:pt>
                <c:pt idx="3">
                  <c:v>0.0597180483969157</c:v>
                </c:pt>
                <c:pt idx="4">
                  <c:v>0.0477189500018218</c:v>
                </c:pt>
                <c:pt idx="5">
                  <c:v>0.0546930505246257</c:v>
                </c:pt>
                <c:pt idx="6">
                  <c:v>0.0674971098118847</c:v>
                </c:pt>
                <c:pt idx="7">
                  <c:v>0.0484181947790351</c:v>
                </c:pt>
                <c:pt idx="8">
                  <c:v>0.0336385472383093</c:v>
                </c:pt>
                <c:pt idx="9">
                  <c:v>0.0370502413746861</c:v>
                </c:pt>
                <c:pt idx="10">
                  <c:v>0.0201813281360243</c:v>
                </c:pt>
                <c:pt idx="11">
                  <c:v>0.0272946495487251</c:v>
                </c:pt>
                <c:pt idx="12">
                  <c:v>0.031217533259621</c:v>
                </c:pt>
                <c:pt idx="13">
                  <c:v>0.0182796561629245</c:v>
                </c:pt>
                <c:pt idx="14">
                  <c:v>0.0260940223642054</c:v>
                </c:pt>
                <c:pt idx="15">
                  <c:v>0.0200242276645368</c:v>
                </c:pt>
              </c:numCache>
            </c:numRef>
          </c:val>
          <c:smooth val="0"/>
        </c:ser>
        <c:ser>
          <c:idx val="1"/>
          <c:order val="1"/>
          <c:tx>
            <c:v>Sn</c:v>
          </c:tx>
          <c:val>
            <c:numRef>
              <c:f>serie!$AC$40:$AR$40</c:f>
              <c:numCache>
                <c:formatCode>0.000</c:formatCode>
                <c:ptCount val="16"/>
                <c:pt idx="0">
                  <c:v>0.03487056174589</c:v>
                </c:pt>
                <c:pt idx="1">
                  <c:v>0.0280633331776579</c:v>
                </c:pt>
                <c:pt idx="2">
                  <c:v>0.0451374490412798</c:v>
                </c:pt>
                <c:pt idx="3">
                  <c:v>0.0399980372002</c:v>
                </c:pt>
                <c:pt idx="4">
                  <c:v>0.037789698498927</c:v>
                </c:pt>
                <c:pt idx="5">
                  <c:v>0.0346018693557432</c:v>
                </c:pt>
                <c:pt idx="6">
                  <c:v>0.0360445730331433</c:v>
                </c:pt>
                <c:pt idx="7">
                  <c:v>0.0338700439664909</c:v>
                </c:pt>
                <c:pt idx="8">
                  <c:v>0.0305816551553411</c:v>
                </c:pt>
                <c:pt idx="9">
                  <c:v>0.034552313334378</c:v>
                </c:pt>
                <c:pt idx="10">
                  <c:v>0.0375464786867257</c:v>
                </c:pt>
                <c:pt idx="11">
                  <c:v>0.0346612388669097</c:v>
                </c:pt>
                <c:pt idx="12">
                  <c:v>0.0361536292713768</c:v>
                </c:pt>
                <c:pt idx="13">
                  <c:v>0.0405617943820494</c:v>
                </c:pt>
                <c:pt idx="14">
                  <c:v>0.0300973698691173</c:v>
                </c:pt>
                <c:pt idx="15">
                  <c:v>0.0251830067903148</c:v>
                </c:pt>
              </c:numCache>
            </c:numRef>
          </c:val>
          <c:smooth val="0"/>
        </c:ser>
        <c:ser>
          <c:idx val="2"/>
          <c:order val="2"/>
          <c:tx>
            <c:v>Nb+Ta</c:v>
          </c:tx>
          <c:val>
            <c:numRef>
              <c:f>serie!$AC$52:$AR$52</c:f>
              <c:numCache>
                <c:formatCode>0.000</c:formatCode>
                <c:ptCount val="16"/>
                <c:pt idx="0">
                  <c:v>0.00617546902993545</c:v>
                </c:pt>
                <c:pt idx="1">
                  <c:v>0.0348798942139187</c:v>
                </c:pt>
                <c:pt idx="2">
                  <c:v>0.00827155825753796</c:v>
                </c:pt>
                <c:pt idx="3">
                  <c:v>0.0126425908492035</c:v>
                </c:pt>
                <c:pt idx="4">
                  <c:v>0.00982329711958191</c:v>
                </c:pt>
                <c:pt idx="5">
                  <c:v>0.0122637219961453</c:v>
                </c:pt>
                <c:pt idx="6">
                  <c:v>0.00861003902872536</c:v>
                </c:pt>
                <c:pt idx="7">
                  <c:v>0.015741455122668</c:v>
                </c:pt>
                <c:pt idx="8">
                  <c:v>0.0395173512016863</c:v>
                </c:pt>
                <c:pt idx="9">
                  <c:v>0.0455707185834629</c:v>
                </c:pt>
                <c:pt idx="10">
                  <c:v>0.0420471893311629</c:v>
                </c:pt>
                <c:pt idx="11">
                  <c:v>0.024390643022463</c:v>
                </c:pt>
                <c:pt idx="12">
                  <c:v>0.0225588380662611</c:v>
                </c:pt>
                <c:pt idx="13">
                  <c:v>0.0275461643271623</c:v>
                </c:pt>
                <c:pt idx="14">
                  <c:v>0.0438033002659663</c:v>
                </c:pt>
                <c:pt idx="15">
                  <c:v>0.0231915256275913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4019840"/>
        <c:axId val="1864122784"/>
      </c:lineChart>
      <c:catAx>
        <c:axId val="1864019840"/>
        <c:scaling>
          <c:orientation val="minMax"/>
        </c:scaling>
        <c:delete val="0"/>
        <c:axPos val="b"/>
        <c:majorTickMark val="out"/>
        <c:minorTickMark val="none"/>
        <c:tickLblPos val="nextTo"/>
        <c:crossAx val="1864122784"/>
        <c:crosses val="autoZero"/>
        <c:auto val="1"/>
        <c:lblAlgn val="ctr"/>
        <c:lblOffset val="100"/>
        <c:noMultiLvlLbl val="0"/>
      </c:catAx>
      <c:valAx>
        <c:axId val="1864122784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8640198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xVal>
            <c:numRef>
              <c:f>serie!$N$46:$U$46</c:f>
              <c:numCache>
                <c:formatCode>0.000</c:formatCode>
                <c:ptCount val="8"/>
                <c:pt idx="0">
                  <c:v>0.0080695845356573</c:v>
                </c:pt>
                <c:pt idx="1">
                  <c:v>0.0164431546516743</c:v>
                </c:pt>
                <c:pt idx="2">
                  <c:v>0.0314570690812249</c:v>
                </c:pt>
                <c:pt idx="3">
                  <c:v>0.034713203190553</c:v>
                </c:pt>
                <c:pt idx="4">
                  <c:v>0.0381100889638487</c:v>
                </c:pt>
                <c:pt idx="5">
                  <c:v>0.0602709601559169</c:v>
                </c:pt>
                <c:pt idx="6">
                  <c:v>0.0144873128563958</c:v>
                </c:pt>
                <c:pt idx="7">
                  <c:v>0.0183459458861819</c:v>
                </c:pt>
              </c:numCache>
            </c:numRef>
          </c:xVal>
          <c:yVal>
            <c:numRef>
              <c:f>serie!$N$39:$U$39</c:f>
              <c:numCache>
                <c:formatCode>0.000</c:formatCode>
                <c:ptCount val="8"/>
                <c:pt idx="0">
                  <c:v>0.00503160413728113</c:v>
                </c:pt>
                <c:pt idx="1">
                  <c:v>0.0149847906580084</c:v>
                </c:pt>
                <c:pt idx="2">
                  <c:v>0.027605357674467</c:v>
                </c:pt>
                <c:pt idx="3">
                  <c:v>0.0333696684544146</c:v>
                </c:pt>
                <c:pt idx="4">
                  <c:v>0.0387220180336827</c:v>
                </c:pt>
                <c:pt idx="5">
                  <c:v>0.0443680059623881</c:v>
                </c:pt>
                <c:pt idx="6">
                  <c:v>0.00973511403393855</c:v>
                </c:pt>
                <c:pt idx="7">
                  <c:v>0.00181444568484648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3751312"/>
        <c:axId val="1863708384"/>
      </c:scatterChart>
      <c:valAx>
        <c:axId val="1863751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Fe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3708384"/>
        <c:crosses val="autoZero"/>
        <c:crossBetween val="midCat"/>
      </c:valAx>
      <c:valAx>
        <c:axId val="1863708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W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37513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xVal>
            <c:numRef>
              <c:f>serie!$N$46:$U$46</c:f>
              <c:numCache>
                <c:formatCode>0.000</c:formatCode>
                <c:ptCount val="8"/>
                <c:pt idx="0">
                  <c:v>0.0080695845356573</c:v>
                </c:pt>
                <c:pt idx="1">
                  <c:v>0.0164431546516743</c:v>
                </c:pt>
                <c:pt idx="2">
                  <c:v>0.0314570690812249</c:v>
                </c:pt>
                <c:pt idx="3">
                  <c:v>0.034713203190553</c:v>
                </c:pt>
                <c:pt idx="4">
                  <c:v>0.0381100889638487</c:v>
                </c:pt>
                <c:pt idx="5">
                  <c:v>0.0602709601559169</c:v>
                </c:pt>
                <c:pt idx="6">
                  <c:v>0.0144873128563958</c:v>
                </c:pt>
                <c:pt idx="7">
                  <c:v>0.0183459458861819</c:v>
                </c:pt>
              </c:numCache>
            </c:numRef>
          </c:xVal>
          <c:yVal>
            <c:numRef>
              <c:f>serie!$N$47:$U$47</c:f>
              <c:numCache>
                <c:formatCode>0.000</c:formatCode>
                <c:ptCount val="8"/>
                <c:pt idx="0">
                  <c:v>2.976977720009109</c:v>
                </c:pt>
                <c:pt idx="1">
                  <c:v>2.965401977147563</c:v>
                </c:pt>
                <c:pt idx="2">
                  <c:v>2.931924096217257</c:v>
                </c:pt>
                <c:pt idx="3">
                  <c:v>2.923094783216578</c:v>
                </c:pt>
                <c:pt idx="4">
                  <c:v>2.910465959215539</c:v>
                </c:pt>
                <c:pt idx="5">
                  <c:v>2.886049078840271</c:v>
                </c:pt>
                <c:pt idx="6">
                  <c:v>2.97217622152469</c:v>
                </c:pt>
                <c:pt idx="7">
                  <c:v>2.965652335840638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3766800"/>
        <c:axId val="2124884512"/>
      </c:scatterChart>
      <c:valAx>
        <c:axId val="186376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Fe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2124884512"/>
        <c:crosses val="autoZero"/>
        <c:crossBetween val="midCat"/>
      </c:valAx>
      <c:valAx>
        <c:axId val="21248845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Ti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376680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xVal>
            <c:numRef>
              <c:f>serie!$N$47:$U$47</c:f>
              <c:numCache>
                <c:formatCode>0.000</c:formatCode>
                <c:ptCount val="8"/>
                <c:pt idx="0">
                  <c:v>2.976977720009109</c:v>
                </c:pt>
                <c:pt idx="1">
                  <c:v>2.965401977147563</c:v>
                </c:pt>
                <c:pt idx="2">
                  <c:v>2.931924096217257</c:v>
                </c:pt>
                <c:pt idx="3">
                  <c:v>2.923094783216578</c:v>
                </c:pt>
                <c:pt idx="4">
                  <c:v>2.910465959215539</c:v>
                </c:pt>
                <c:pt idx="5">
                  <c:v>2.886049078840271</c:v>
                </c:pt>
                <c:pt idx="6">
                  <c:v>2.97217622152469</c:v>
                </c:pt>
                <c:pt idx="7">
                  <c:v>2.965652335840638</c:v>
                </c:pt>
              </c:numCache>
            </c:numRef>
          </c:xVal>
          <c:yVal>
            <c:numRef>
              <c:f>serie!$N$39:$U$39</c:f>
              <c:numCache>
                <c:formatCode>0.000</c:formatCode>
                <c:ptCount val="8"/>
                <c:pt idx="0">
                  <c:v>0.00503160413728113</c:v>
                </c:pt>
                <c:pt idx="1">
                  <c:v>0.0149847906580084</c:v>
                </c:pt>
                <c:pt idx="2">
                  <c:v>0.027605357674467</c:v>
                </c:pt>
                <c:pt idx="3">
                  <c:v>0.0333696684544146</c:v>
                </c:pt>
                <c:pt idx="4">
                  <c:v>0.0387220180336827</c:v>
                </c:pt>
                <c:pt idx="5">
                  <c:v>0.0443680059623881</c:v>
                </c:pt>
                <c:pt idx="6">
                  <c:v>0.00973511403393855</c:v>
                </c:pt>
                <c:pt idx="7">
                  <c:v>0.00181444568484648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3550736"/>
        <c:axId val="1863620304"/>
      </c:scatterChart>
      <c:valAx>
        <c:axId val="1863550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Ti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3620304"/>
        <c:crosses val="autoZero"/>
        <c:crossBetween val="midCat"/>
      </c:valAx>
      <c:valAx>
        <c:axId val="18636203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W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355073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16-4a</c:v>
          </c:tx>
          <c:spPr>
            <a:ln w="47625">
              <a:noFill/>
            </a:ln>
          </c:spPr>
          <c:xVal>
            <c:numRef>
              <c:f>serie!$C$47:$J$47</c:f>
              <c:numCache>
                <c:formatCode>0.000</c:formatCode>
                <c:ptCount val="8"/>
                <c:pt idx="0">
                  <c:v>2.920724118471903</c:v>
                </c:pt>
                <c:pt idx="1">
                  <c:v>2.967780188886181</c:v>
                </c:pt>
                <c:pt idx="3">
                  <c:v>2.960734440310065</c:v>
                </c:pt>
                <c:pt idx="4">
                  <c:v>2.937861603751139</c:v>
                </c:pt>
                <c:pt idx="5">
                  <c:v>2.937803494115937</c:v>
                </c:pt>
                <c:pt idx="6">
                  <c:v>2.872268072256809</c:v>
                </c:pt>
                <c:pt idx="7">
                  <c:v>2.856777473640846</c:v>
                </c:pt>
              </c:numCache>
            </c:numRef>
          </c:xVal>
          <c:yVal>
            <c:numRef>
              <c:f>serie!$C$55:$J$55</c:f>
              <c:numCache>
                <c:formatCode>0.000</c:formatCode>
                <c:ptCount val="8"/>
                <c:pt idx="0">
                  <c:v>0.0444852196543777</c:v>
                </c:pt>
                <c:pt idx="1">
                  <c:v>0.024405548745599</c:v>
                </c:pt>
                <c:pt idx="3">
                  <c:v>0.0219057046023143</c:v>
                </c:pt>
                <c:pt idx="4">
                  <c:v>0.0347407657688877</c:v>
                </c:pt>
                <c:pt idx="5">
                  <c:v>0.031938920073914</c:v>
                </c:pt>
                <c:pt idx="6">
                  <c:v>0.0493332344438511</c:v>
                </c:pt>
                <c:pt idx="7">
                  <c:v>0.0592501171828898</c:v>
                </c:pt>
              </c:numCache>
            </c:numRef>
          </c:yVal>
          <c:smooth val="0"/>
        </c:ser>
        <c:ser>
          <c:idx val="1"/>
          <c:order val="1"/>
          <c:tx>
            <c:v>IV-9a</c:v>
          </c:tx>
          <c:spPr>
            <a:ln w="47625">
              <a:noFill/>
            </a:ln>
          </c:spPr>
          <c:xVal>
            <c:numRef>
              <c:f>serie!$N$47:$X$47</c:f>
              <c:numCache>
                <c:formatCode>0.000</c:formatCode>
                <c:ptCount val="11"/>
                <c:pt idx="0">
                  <c:v>2.976977720009109</c:v>
                </c:pt>
                <c:pt idx="1">
                  <c:v>2.965401977147563</c:v>
                </c:pt>
                <c:pt idx="2">
                  <c:v>2.931924096217257</c:v>
                </c:pt>
                <c:pt idx="3">
                  <c:v>2.923094783216578</c:v>
                </c:pt>
                <c:pt idx="4">
                  <c:v>2.910465959215539</c:v>
                </c:pt>
                <c:pt idx="5">
                  <c:v>2.886049078840271</c:v>
                </c:pt>
                <c:pt idx="6">
                  <c:v>2.97217622152469</c:v>
                </c:pt>
                <c:pt idx="7">
                  <c:v>2.965652335840638</c:v>
                </c:pt>
                <c:pt idx="9">
                  <c:v>2.924311351108862</c:v>
                </c:pt>
                <c:pt idx="10">
                  <c:v>2.92096547730353</c:v>
                </c:pt>
              </c:numCache>
            </c:numRef>
          </c:xVal>
          <c:yVal>
            <c:numRef>
              <c:f>serie!$N$55:$U$55</c:f>
              <c:numCache>
                <c:formatCode>0.000</c:formatCode>
                <c:ptCount val="8"/>
                <c:pt idx="0">
                  <c:v>0.0131011886729384</c:v>
                </c:pt>
                <c:pt idx="1">
                  <c:v>0.0314279453096827</c:v>
                </c:pt>
                <c:pt idx="2">
                  <c:v>0.0590624267556919</c:v>
                </c:pt>
                <c:pt idx="3">
                  <c:v>0.0680828716449676</c:v>
                </c:pt>
                <c:pt idx="4">
                  <c:v>0.0768321069975313</c:v>
                </c:pt>
                <c:pt idx="5">
                  <c:v>0.104638966118305</c:v>
                </c:pt>
                <c:pt idx="6">
                  <c:v>0.0242224268903343</c:v>
                </c:pt>
                <c:pt idx="7">
                  <c:v>0.0201603915710284</c:v>
                </c:pt>
              </c:numCache>
            </c:numRef>
          </c:yVal>
          <c:smooth val="0"/>
        </c:ser>
        <c:ser>
          <c:idx val="2"/>
          <c:order val="2"/>
          <c:tx>
            <c:v>VII-5a</c:v>
          </c:tx>
          <c:spPr>
            <a:ln w="47625">
              <a:noFill/>
            </a:ln>
          </c:spPr>
          <c:xVal>
            <c:numRef>
              <c:f>serie!$Z$47:$AA$47</c:f>
              <c:numCache>
                <c:formatCode>0.000</c:formatCode>
                <c:ptCount val="2"/>
                <c:pt idx="0">
                  <c:v>2.978420055389022</c:v>
                </c:pt>
                <c:pt idx="1">
                  <c:v>2.92882317382595</c:v>
                </c:pt>
              </c:numCache>
            </c:numRef>
          </c:xVal>
          <c:yVal>
            <c:numRef>
              <c:f>serie!$Z$55:$AA$55</c:f>
              <c:numCache>
                <c:formatCode>0.000</c:formatCode>
                <c:ptCount val="2"/>
                <c:pt idx="0">
                  <c:v>0.0197892938436723</c:v>
                </c:pt>
                <c:pt idx="1">
                  <c:v>0.0664075188100395</c:v>
                </c:pt>
              </c:numCache>
            </c:numRef>
          </c:yVal>
          <c:smooth val="0"/>
        </c:ser>
        <c:ser>
          <c:idx val="3"/>
          <c:order val="3"/>
          <c:tx>
            <c:v>XIII-6-c2</c:v>
          </c:tx>
          <c:spPr>
            <a:ln w="47625">
              <a:noFill/>
            </a:ln>
          </c:spPr>
          <c:xVal>
            <c:numRef>
              <c:f>serie!$AC$47:$AR$47</c:f>
              <c:numCache>
                <c:formatCode>0.000</c:formatCode>
                <c:ptCount val="16"/>
                <c:pt idx="0">
                  <c:v>2.937247456889322</c:v>
                </c:pt>
                <c:pt idx="1">
                  <c:v>2.935590285094571</c:v>
                </c:pt>
                <c:pt idx="2">
                  <c:v>2.886508683277666</c:v>
                </c:pt>
                <c:pt idx="3">
                  <c:v>2.868257498022831</c:v>
                </c:pt>
                <c:pt idx="4">
                  <c:v>2.887565754352583</c:v>
                </c:pt>
                <c:pt idx="5">
                  <c:v>2.88656471801414</c:v>
                </c:pt>
                <c:pt idx="6">
                  <c:v>2.856286852442915</c:v>
                </c:pt>
                <c:pt idx="7">
                  <c:v>2.88603060365626</c:v>
                </c:pt>
                <c:pt idx="8">
                  <c:v>2.878872991086929</c:v>
                </c:pt>
                <c:pt idx="9">
                  <c:v>2.859956036441062</c:v>
                </c:pt>
                <c:pt idx="10">
                  <c:v>2.907897440055067</c:v>
                </c:pt>
                <c:pt idx="11">
                  <c:v>2.910576390360573</c:v>
                </c:pt>
                <c:pt idx="12">
                  <c:v>2.908244465717009</c:v>
                </c:pt>
                <c:pt idx="13">
                  <c:v>2.921391699859225</c:v>
                </c:pt>
                <c:pt idx="14">
                  <c:v>2.891178918788143</c:v>
                </c:pt>
                <c:pt idx="15">
                  <c:v>2.946166399690947</c:v>
                </c:pt>
              </c:numCache>
            </c:numRef>
          </c:xVal>
          <c:yVal>
            <c:numRef>
              <c:f>serie!$AC$55:$AR$55</c:f>
              <c:numCache>
                <c:formatCode>0.000</c:formatCode>
                <c:ptCount val="16"/>
                <c:pt idx="0">
                  <c:v>0.0188692203725527</c:v>
                </c:pt>
                <c:pt idx="1">
                  <c:v>0.0295298206915101</c:v>
                </c:pt>
                <c:pt idx="2">
                  <c:v>0.105219758464795</c:v>
                </c:pt>
                <c:pt idx="3">
                  <c:v>0.119099911127965</c:v>
                </c:pt>
                <c:pt idx="4">
                  <c:v>0.102610948527835</c:v>
                </c:pt>
                <c:pt idx="5">
                  <c:v>0.101171559989714</c:v>
                </c:pt>
                <c:pt idx="6">
                  <c:v>0.13510310852836</c:v>
                </c:pt>
                <c:pt idx="7">
                  <c:v>0.0982279412210723</c:v>
                </c:pt>
                <c:pt idx="8">
                  <c:v>0.0816096577113844</c:v>
                </c:pt>
                <c:pt idx="9">
                  <c:v>0.0944732449754747</c:v>
                </c:pt>
                <c:pt idx="10">
                  <c:v>0.0500553706137703</c:v>
                </c:pt>
                <c:pt idx="11">
                  <c:v>0.065032966616964</c:v>
                </c:pt>
                <c:pt idx="12">
                  <c:v>0.06919669621673</c:v>
                </c:pt>
                <c:pt idx="13">
                  <c:v>0.0510621358136127</c:v>
                </c:pt>
                <c:pt idx="14">
                  <c:v>0.0650177809458908</c:v>
                </c:pt>
                <c:pt idx="15">
                  <c:v>0.0306420746814614</c:v>
                </c:pt>
              </c:numCache>
            </c:numRef>
          </c:yVal>
          <c:smooth val="0"/>
        </c:ser>
        <c:ser>
          <c:idx val="4"/>
          <c:order val="4"/>
          <c:tx>
            <c:v>I-3-1</c:v>
          </c:tx>
          <c:spPr>
            <a:ln w="47625">
              <a:noFill/>
            </a:ln>
          </c:spPr>
          <c:xVal>
            <c:numRef>
              <c:f>serie!$AT$47:$AU$47</c:f>
              <c:numCache>
                <c:formatCode>0.000</c:formatCode>
                <c:ptCount val="2"/>
                <c:pt idx="0">
                  <c:v>2.959990541960203</c:v>
                </c:pt>
                <c:pt idx="1">
                  <c:v>2.855793446464176</c:v>
                </c:pt>
              </c:numCache>
            </c:numRef>
          </c:xVal>
          <c:yVal>
            <c:numRef>
              <c:f>serie!$AT$55:$AU$55</c:f>
              <c:numCache>
                <c:formatCode>0.000</c:formatCode>
                <c:ptCount val="2"/>
                <c:pt idx="0">
                  <c:v>0.0337648728727494</c:v>
                </c:pt>
                <c:pt idx="1">
                  <c:v>0.132716215893023</c:v>
                </c:pt>
              </c:numCache>
            </c:numRef>
          </c:yVal>
          <c:smooth val="0"/>
        </c:ser>
        <c:ser>
          <c:idx val="5"/>
          <c:order val="5"/>
          <c:tx>
            <c:v>III-8-c1</c:v>
          </c:tx>
          <c:spPr>
            <a:ln w="47625">
              <a:noFill/>
            </a:ln>
          </c:spPr>
          <c:xVal>
            <c:numRef>
              <c:f>serie!$AW$47:$AX$47</c:f>
              <c:numCache>
                <c:formatCode>0.000</c:formatCode>
                <c:ptCount val="2"/>
                <c:pt idx="0">
                  <c:v>2.697744227778416</c:v>
                </c:pt>
                <c:pt idx="1">
                  <c:v>2.940090180132695</c:v>
                </c:pt>
              </c:numCache>
            </c:numRef>
          </c:xVal>
          <c:yVal>
            <c:numRef>
              <c:f>serie!$AW$55:$AX$55</c:f>
              <c:numCache>
                <c:formatCode>0.000</c:formatCode>
                <c:ptCount val="2"/>
                <c:pt idx="0">
                  <c:v>0.228218774133364</c:v>
                </c:pt>
                <c:pt idx="1">
                  <c:v>0.0172901248875645</c:v>
                </c:pt>
              </c:numCache>
            </c:numRef>
          </c:yVal>
          <c:smooth val="0"/>
        </c:ser>
        <c:ser>
          <c:idx val="6"/>
          <c:order val="6"/>
          <c:tx>
            <c:v>III-8-c2</c:v>
          </c:tx>
          <c:spPr>
            <a:ln w="47625">
              <a:noFill/>
            </a:ln>
          </c:spPr>
          <c:xVal>
            <c:numRef>
              <c:f>serie!$AZ$47:$BB$47</c:f>
              <c:numCache>
                <c:formatCode>0.000</c:formatCode>
                <c:ptCount val="3"/>
                <c:pt idx="0">
                  <c:v>2.959387398785855</c:v>
                </c:pt>
                <c:pt idx="1">
                  <c:v>2.807736769534792</c:v>
                </c:pt>
                <c:pt idx="2">
                  <c:v>2.892194703897702</c:v>
                </c:pt>
              </c:numCache>
            </c:numRef>
          </c:xVal>
          <c:yVal>
            <c:numRef>
              <c:f>serie!$AZ$55:$BB$55</c:f>
              <c:numCache>
                <c:formatCode>0.000</c:formatCode>
                <c:ptCount val="3"/>
                <c:pt idx="0">
                  <c:v>0.0406126012141447</c:v>
                </c:pt>
                <c:pt idx="1">
                  <c:v>0.192263230465207</c:v>
                </c:pt>
                <c:pt idx="2">
                  <c:v>0.0662689278340475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3929024"/>
        <c:axId val="1863358656"/>
      </c:scatterChart>
      <c:valAx>
        <c:axId val="1863929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Ti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3358656"/>
        <c:crosses val="autoZero"/>
        <c:crossBetween val="midCat"/>
      </c:valAx>
      <c:valAx>
        <c:axId val="18633586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W+Fe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39290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16-4a (gr)</c:v>
          </c:tx>
          <c:spPr>
            <a:ln w="47625">
              <a:noFill/>
            </a:ln>
          </c:spPr>
          <c:xVal>
            <c:numRef>
              <c:f>serie!$C$47:$J$47</c:f>
              <c:numCache>
                <c:formatCode>0.000</c:formatCode>
                <c:ptCount val="8"/>
                <c:pt idx="0">
                  <c:v>2.920724118471903</c:v>
                </c:pt>
                <c:pt idx="1">
                  <c:v>2.967780188886181</c:v>
                </c:pt>
                <c:pt idx="3">
                  <c:v>2.960734440310065</c:v>
                </c:pt>
                <c:pt idx="4">
                  <c:v>2.937861603751139</c:v>
                </c:pt>
                <c:pt idx="5">
                  <c:v>2.937803494115937</c:v>
                </c:pt>
                <c:pt idx="6">
                  <c:v>2.872268072256809</c:v>
                </c:pt>
                <c:pt idx="7">
                  <c:v>2.856777473640846</c:v>
                </c:pt>
              </c:numCache>
            </c:numRef>
          </c:xVal>
          <c:yVal>
            <c:numRef>
              <c:f>serie!$C$56:$J$56</c:f>
              <c:numCache>
                <c:formatCode>0.000</c:formatCode>
                <c:ptCount val="8"/>
                <c:pt idx="0">
                  <c:v>0.0444852196543777</c:v>
                </c:pt>
                <c:pt idx="1">
                  <c:v>0.024405548745599</c:v>
                </c:pt>
                <c:pt idx="3">
                  <c:v>0.0219057046023143</c:v>
                </c:pt>
                <c:pt idx="4">
                  <c:v>0.0347407657688877</c:v>
                </c:pt>
                <c:pt idx="5">
                  <c:v>0.031938920073914</c:v>
                </c:pt>
                <c:pt idx="6">
                  <c:v>0.0493332344438511</c:v>
                </c:pt>
                <c:pt idx="7">
                  <c:v>0.0592501171828898</c:v>
                </c:pt>
              </c:numCache>
            </c:numRef>
          </c:yVal>
          <c:smooth val="0"/>
        </c:ser>
        <c:ser>
          <c:idx val="1"/>
          <c:order val="1"/>
          <c:tx>
            <c:v>IV-9a</c:v>
          </c:tx>
          <c:spPr>
            <a:ln w="47625">
              <a:noFill/>
            </a:ln>
          </c:spPr>
          <c:xVal>
            <c:numRef>
              <c:f>serie!$N$47:$X$47</c:f>
              <c:numCache>
                <c:formatCode>0.000</c:formatCode>
                <c:ptCount val="11"/>
                <c:pt idx="0">
                  <c:v>2.976977720009109</c:v>
                </c:pt>
                <c:pt idx="1">
                  <c:v>2.965401977147563</c:v>
                </c:pt>
                <c:pt idx="2">
                  <c:v>2.931924096217257</c:v>
                </c:pt>
                <c:pt idx="3">
                  <c:v>2.923094783216578</c:v>
                </c:pt>
                <c:pt idx="4">
                  <c:v>2.910465959215539</c:v>
                </c:pt>
                <c:pt idx="5">
                  <c:v>2.886049078840271</c:v>
                </c:pt>
                <c:pt idx="6">
                  <c:v>2.97217622152469</c:v>
                </c:pt>
                <c:pt idx="7">
                  <c:v>2.965652335840638</c:v>
                </c:pt>
                <c:pt idx="9">
                  <c:v>2.924311351108862</c:v>
                </c:pt>
                <c:pt idx="10">
                  <c:v>2.92096547730353</c:v>
                </c:pt>
              </c:numCache>
            </c:numRef>
          </c:xVal>
          <c:yVal>
            <c:numRef>
              <c:f>serie!$N$56:$U$56</c:f>
              <c:numCache>
                <c:formatCode>0.000</c:formatCode>
                <c:ptCount val="8"/>
                <c:pt idx="0">
                  <c:v>0.0248893637281296</c:v>
                </c:pt>
                <c:pt idx="1">
                  <c:v>0.0564661765803375</c:v>
                </c:pt>
                <c:pt idx="2">
                  <c:v>0.0944141995082276</c:v>
                </c:pt>
                <c:pt idx="3">
                  <c:v>0.100743284957687</c:v>
                </c:pt>
                <c:pt idx="4">
                  <c:v>0.115367456903736</c:v>
                </c:pt>
                <c:pt idx="5">
                  <c:v>0.136924586175373</c:v>
                </c:pt>
                <c:pt idx="6">
                  <c:v>0.0508640450568463</c:v>
                </c:pt>
                <c:pt idx="7">
                  <c:v>0.0247767176587031</c:v>
                </c:pt>
              </c:numCache>
            </c:numRef>
          </c:yVal>
          <c:smooth val="0"/>
        </c:ser>
        <c:ser>
          <c:idx val="2"/>
          <c:order val="2"/>
          <c:tx>
            <c:v>VII-5a</c:v>
          </c:tx>
          <c:spPr>
            <a:ln w="47625">
              <a:noFill/>
            </a:ln>
          </c:spPr>
          <c:xVal>
            <c:numRef>
              <c:f>serie!$Z$47:$AA$47</c:f>
              <c:numCache>
                <c:formatCode>0.000</c:formatCode>
                <c:ptCount val="2"/>
                <c:pt idx="0">
                  <c:v>2.978420055389022</c:v>
                </c:pt>
                <c:pt idx="1">
                  <c:v>2.92882317382595</c:v>
                </c:pt>
              </c:numCache>
            </c:numRef>
          </c:xVal>
          <c:yVal>
            <c:numRef>
              <c:f>serie!$Z$56:$AA$56</c:f>
              <c:numCache>
                <c:formatCode>0.000</c:formatCode>
                <c:ptCount val="2"/>
                <c:pt idx="0">
                  <c:v>0.0609416679184377</c:v>
                </c:pt>
                <c:pt idx="1">
                  <c:v>0.10623245001325</c:v>
                </c:pt>
              </c:numCache>
            </c:numRef>
          </c:yVal>
          <c:smooth val="0"/>
        </c:ser>
        <c:ser>
          <c:idx val="3"/>
          <c:order val="3"/>
          <c:tx>
            <c:v>XIII-6-c2</c:v>
          </c:tx>
          <c:spPr>
            <a:ln w="47625">
              <a:noFill/>
            </a:ln>
          </c:spPr>
          <c:xVal>
            <c:numRef>
              <c:f>serie!$AC$47:$AR$47</c:f>
              <c:numCache>
                <c:formatCode>0.000</c:formatCode>
                <c:ptCount val="16"/>
                <c:pt idx="0">
                  <c:v>2.937247456889322</c:v>
                </c:pt>
                <c:pt idx="1">
                  <c:v>2.935590285094571</c:v>
                </c:pt>
                <c:pt idx="2">
                  <c:v>2.886508683277666</c:v>
                </c:pt>
                <c:pt idx="3">
                  <c:v>2.868257498022831</c:v>
                </c:pt>
                <c:pt idx="4">
                  <c:v>2.887565754352583</c:v>
                </c:pt>
                <c:pt idx="5">
                  <c:v>2.88656471801414</c:v>
                </c:pt>
                <c:pt idx="6">
                  <c:v>2.856286852442915</c:v>
                </c:pt>
                <c:pt idx="7">
                  <c:v>2.88603060365626</c:v>
                </c:pt>
                <c:pt idx="8">
                  <c:v>2.878872991086929</c:v>
                </c:pt>
                <c:pt idx="9">
                  <c:v>2.859956036441062</c:v>
                </c:pt>
                <c:pt idx="10">
                  <c:v>2.907897440055067</c:v>
                </c:pt>
                <c:pt idx="11">
                  <c:v>2.910576390360573</c:v>
                </c:pt>
                <c:pt idx="12">
                  <c:v>2.908244465717009</c:v>
                </c:pt>
                <c:pt idx="13">
                  <c:v>2.921391699859225</c:v>
                </c:pt>
                <c:pt idx="14">
                  <c:v>2.891178918788143</c:v>
                </c:pt>
                <c:pt idx="15">
                  <c:v>2.946166399690947</c:v>
                </c:pt>
              </c:numCache>
            </c:numRef>
          </c:xVal>
          <c:yVal>
            <c:numRef>
              <c:f>serie!$AC$56:$AR$56</c:f>
              <c:numCache>
                <c:formatCode>0.000</c:formatCode>
                <c:ptCount val="16"/>
                <c:pt idx="0">
                  <c:v>0.0537397821184426</c:v>
                </c:pt>
                <c:pt idx="1">
                  <c:v>0.057593153869168</c:v>
                </c:pt>
                <c:pt idx="2">
                  <c:v>0.150357207506075</c:v>
                </c:pt>
                <c:pt idx="3">
                  <c:v>0.159097948328165</c:v>
                </c:pt>
                <c:pt idx="4">
                  <c:v>0.140400647026762</c:v>
                </c:pt>
                <c:pt idx="5">
                  <c:v>0.135773429345457</c:v>
                </c:pt>
                <c:pt idx="6">
                  <c:v>0.171147681561503</c:v>
                </c:pt>
                <c:pt idx="7">
                  <c:v>0.132097985187563</c:v>
                </c:pt>
                <c:pt idx="8">
                  <c:v>0.112191312866725</c:v>
                </c:pt>
                <c:pt idx="9">
                  <c:v>0.129025558309853</c:v>
                </c:pt>
                <c:pt idx="10">
                  <c:v>0.087601849300496</c:v>
                </c:pt>
                <c:pt idx="11">
                  <c:v>0.0996942054838736</c:v>
                </c:pt>
                <c:pt idx="12">
                  <c:v>0.105350325488107</c:v>
                </c:pt>
                <c:pt idx="13">
                  <c:v>0.0916239301956621</c:v>
                </c:pt>
                <c:pt idx="14">
                  <c:v>0.0951151508150081</c:v>
                </c:pt>
                <c:pt idx="15">
                  <c:v>0.0558250814717763</c:v>
                </c:pt>
              </c:numCache>
            </c:numRef>
          </c:yVal>
          <c:smooth val="0"/>
        </c:ser>
        <c:ser>
          <c:idx val="4"/>
          <c:order val="4"/>
          <c:tx>
            <c:v>I-3-1</c:v>
          </c:tx>
          <c:spPr>
            <a:ln w="47625">
              <a:noFill/>
            </a:ln>
          </c:spPr>
          <c:xVal>
            <c:numRef>
              <c:f>serie!$AT$47:$AU$47</c:f>
              <c:numCache>
                <c:formatCode>0.000</c:formatCode>
                <c:ptCount val="2"/>
                <c:pt idx="0">
                  <c:v>2.959990541960203</c:v>
                </c:pt>
                <c:pt idx="1">
                  <c:v>2.855793446464176</c:v>
                </c:pt>
              </c:numCache>
            </c:numRef>
          </c:xVal>
          <c:yVal>
            <c:numRef>
              <c:f>serie!$AT$56:$AU$56</c:f>
              <c:numCache>
                <c:formatCode>0.000</c:formatCode>
                <c:ptCount val="2"/>
                <c:pt idx="0">
                  <c:v>0.0529072276097185</c:v>
                </c:pt>
                <c:pt idx="1">
                  <c:v>0.155721742306462</c:v>
                </c:pt>
              </c:numCache>
            </c:numRef>
          </c:yVal>
          <c:smooth val="0"/>
        </c:ser>
        <c:ser>
          <c:idx val="5"/>
          <c:order val="5"/>
          <c:tx>
            <c:v>III-8-c1</c:v>
          </c:tx>
          <c:spPr>
            <a:ln w="47625">
              <a:noFill/>
            </a:ln>
          </c:spPr>
          <c:xVal>
            <c:numRef>
              <c:f>serie!$AW$47:$AX$47</c:f>
              <c:numCache>
                <c:formatCode>0.000</c:formatCode>
                <c:ptCount val="2"/>
                <c:pt idx="0">
                  <c:v>2.697744227778416</c:v>
                </c:pt>
                <c:pt idx="1">
                  <c:v>2.940090180132695</c:v>
                </c:pt>
              </c:numCache>
            </c:numRef>
          </c:xVal>
          <c:yVal>
            <c:numRef>
              <c:f>serie!$AW$56:$AX$56</c:f>
              <c:numCache>
                <c:formatCode>0.000</c:formatCode>
                <c:ptCount val="2"/>
                <c:pt idx="0">
                  <c:v>0.253010732872439</c:v>
                </c:pt>
                <c:pt idx="1">
                  <c:v>0.0396894800038204</c:v>
                </c:pt>
              </c:numCache>
            </c:numRef>
          </c:yVal>
          <c:smooth val="0"/>
        </c:ser>
        <c:ser>
          <c:idx val="6"/>
          <c:order val="6"/>
          <c:tx>
            <c:v>III-8-c2</c:v>
          </c:tx>
          <c:spPr>
            <a:ln w="47625">
              <a:noFill/>
            </a:ln>
          </c:spPr>
          <c:xVal>
            <c:numRef>
              <c:f>serie!$AZ$47:$BB$47</c:f>
              <c:numCache>
                <c:formatCode>0.000</c:formatCode>
                <c:ptCount val="3"/>
                <c:pt idx="0">
                  <c:v>2.959387398785855</c:v>
                </c:pt>
                <c:pt idx="1">
                  <c:v>2.807736769534792</c:v>
                </c:pt>
                <c:pt idx="2">
                  <c:v>2.892194703897702</c:v>
                </c:pt>
              </c:numCache>
            </c:numRef>
          </c:xVal>
          <c:yVal>
            <c:numRef>
              <c:f>serie!$AZ$56:$BB$56</c:f>
              <c:numCache>
                <c:formatCode>0.000</c:formatCode>
                <c:ptCount val="3"/>
                <c:pt idx="0">
                  <c:v>0.0691693753586924</c:v>
                </c:pt>
                <c:pt idx="1">
                  <c:v>0.216681393753095</c:v>
                </c:pt>
                <c:pt idx="2">
                  <c:v>0.0835521962803659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1396224"/>
        <c:axId val="-2101848640"/>
      </c:scatterChart>
      <c:valAx>
        <c:axId val="-2101396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Ti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-2101848640"/>
        <c:crosses val="autoZero"/>
        <c:crossBetween val="midCat"/>
      </c:valAx>
      <c:valAx>
        <c:axId val="-21018486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W+Fe+Sn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-21013962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16-4a (gr)</c:v>
          </c:tx>
          <c:spPr>
            <a:ln w="47625">
              <a:noFill/>
            </a:ln>
          </c:spPr>
          <c:xVal>
            <c:numRef>
              <c:f>serie!$C$30:$J$30</c:f>
              <c:numCache>
                <c:formatCode>0.000</c:formatCode>
                <c:ptCount val="8"/>
                <c:pt idx="0">
                  <c:v>0.0298741471531138</c:v>
                </c:pt>
                <c:pt idx="1">
                  <c:v>0.0218413634471132</c:v>
                </c:pt>
                <c:pt idx="3">
                  <c:v>0.0176355248753408</c:v>
                </c:pt>
                <c:pt idx="4">
                  <c:v>0.027605082628992</c:v>
                </c:pt>
                <c:pt idx="5">
                  <c:v>0.0292368797019586</c:v>
                </c:pt>
                <c:pt idx="6">
                  <c:v>0.0443161299040299</c:v>
                </c:pt>
                <c:pt idx="7">
                  <c:v>0.0458354559339412</c:v>
                </c:pt>
              </c:numCache>
            </c:numRef>
          </c:xVal>
          <c:yVal>
            <c:numRef>
              <c:f>serie!$C$23:$J$23</c:f>
              <c:numCache>
                <c:formatCode>0.000</c:formatCode>
                <c:ptCount val="8"/>
                <c:pt idx="0">
                  <c:v>0.0145197715210238</c:v>
                </c:pt>
                <c:pt idx="1">
                  <c:v>0.00260185954901968</c:v>
                </c:pt>
                <c:pt idx="3">
                  <c:v>0.00420917830461951</c:v>
                </c:pt>
                <c:pt idx="4">
                  <c:v>0.00711504132441412</c:v>
                </c:pt>
                <c:pt idx="5">
                  <c:v>0.0027029966579377</c:v>
                </c:pt>
                <c:pt idx="6">
                  <c:v>0.00487192291592279</c:v>
                </c:pt>
                <c:pt idx="7">
                  <c:v>0.0131426649290589</c:v>
                </c:pt>
              </c:numCache>
            </c:numRef>
          </c:yVal>
          <c:smooth val="0"/>
        </c:ser>
        <c:ser>
          <c:idx val="1"/>
          <c:order val="1"/>
          <c:tx>
            <c:v>IV-9a</c:v>
          </c:tx>
          <c:spPr>
            <a:ln w="47625">
              <a:noFill/>
            </a:ln>
          </c:spPr>
          <c:xVal>
            <c:numRef>
              <c:f>serie!$N$30:$X$30</c:f>
              <c:numCache>
                <c:formatCode>0.000</c:formatCode>
                <c:ptCount val="11"/>
                <c:pt idx="0">
                  <c:v>0.00803489098549325</c:v>
                </c:pt>
                <c:pt idx="1">
                  <c:v>0.0162942538568372</c:v>
                </c:pt>
                <c:pt idx="2">
                  <c:v>0.031035895761418</c:v>
                </c:pt>
                <c:pt idx="3">
                  <c:v>0.0342421731643493</c:v>
                </c:pt>
                <c:pt idx="4">
                  <c:v>0.0374829095300701</c:v>
                </c:pt>
                <c:pt idx="5">
                  <c:v>0.0594869911896428</c:v>
                </c:pt>
                <c:pt idx="6">
                  <c:v>0.0143616315955895</c:v>
                </c:pt>
                <c:pt idx="7">
                  <c:v>0.0183330562057395</c:v>
                </c:pt>
                <c:pt idx="9">
                  <c:v>0.0461488263596328</c:v>
                </c:pt>
                <c:pt idx="10">
                  <c:v>0.0499671063580266</c:v>
                </c:pt>
              </c:numCache>
            </c:numRef>
          </c:xVal>
          <c:yVal>
            <c:numRef>
              <c:f>serie!$N$23:$X$23</c:f>
              <c:numCache>
                <c:formatCode>0.000</c:formatCode>
                <c:ptCount val="11"/>
                <c:pt idx="0">
                  <c:v>0.00500997177073598</c:v>
                </c:pt>
                <c:pt idx="1">
                  <c:v>0.0148490960612773</c:v>
                </c:pt>
                <c:pt idx="2">
                  <c:v>0.0272357542601695</c:v>
                </c:pt>
                <c:pt idx="3">
                  <c:v>0.0329168691054117</c:v>
                </c:pt>
                <c:pt idx="4">
                  <c:v>0.03808476805591</c:v>
                </c:pt>
                <c:pt idx="5">
                  <c:v>0.0437908932089162</c:v>
                </c:pt>
                <c:pt idx="6">
                  <c:v>0.00965065935155501</c:v>
                </c:pt>
                <c:pt idx="7">
                  <c:v>0.00181317087322309</c:v>
                </c:pt>
                <c:pt idx="9">
                  <c:v>0.0241431611575478</c:v>
                </c:pt>
                <c:pt idx="10">
                  <c:v>0.0283598047034669</c:v>
                </c:pt>
              </c:numCache>
            </c:numRef>
          </c:yVal>
          <c:smooth val="0"/>
        </c:ser>
        <c:ser>
          <c:idx val="2"/>
          <c:order val="2"/>
          <c:tx>
            <c:v>VII-5a</c:v>
          </c:tx>
          <c:spPr>
            <a:ln w="47625">
              <a:noFill/>
            </a:ln>
          </c:spPr>
          <c:xVal>
            <c:numRef>
              <c:f>serie!$Z$30:$AA$30</c:f>
              <c:numCache>
                <c:formatCode>0.000</c:formatCode>
                <c:ptCount val="2"/>
                <c:pt idx="0">
                  <c:v>0.00747792842687754</c:v>
                </c:pt>
                <c:pt idx="1">
                  <c:v>0.0341502505691477</c:v>
                </c:pt>
              </c:numCache>
            </c:numRef>
          </c:xVal>
          <c:yVal>
            <c:numRef>
              <c:f>serie!$Z$23:$AA$23</c:f>
              <c:numCache>
                <c:formatCode>0.000</c:formatCode>
                <c:ptCount val="2"/>
                <c:pt idx="0">
                  <c:v>0.0120259439697908</c:v>
                </c:pt>
                <c:pt idx="1">
                  <c:v>0.0312561468176662</c:v>
                </c:pt>
              </c:numCache>
            </c:numRef>
          </c:yVal>
          <c:smooth val="0"/>
        </c:ser>
        <c:ser>
          <c:idx val="3"/>
          <c:order val="3"/>
          <c:tx>
            <c:v>XIII-6-c2</c:v>
          </c:tx>
          <c:spPr>
            <a:ln w="47625">
              <a:noFill/>
            </a:ln>
          </c:spPr>
          <c:xVal>
            <c:numRef>
              <c:f>serie!$AC$30:$AR$30</c:f>
              <c:numCache>
                <c:formatCode>0.000</c:formatCode>
                <c:ptCount val="16"/>
                <c:pt idx="0">
                  <c:v>0.010744023636852</c:v>
                </c:pt>
                <c:pt idx="1">
                  <c:v>0.015257785046417</c:v>
                </c:pt>
                <c:pt idx="2">
                  <c:v>0.0512167360534427</c:v>
                </c:pt>
                <c:pt idx="3">
                  <c:v>0.0583026154188885</c:v>
                </c:pt>
                <c:pt idx="4">
                  <c:v>0.0540220708158527</c:v>
                </c:pt>
                <c:pt idx="5">
                  <c:v>0.0456932927833086</c:v>
                </c:pt>
                <c:pt idx="6">
                  <c:v>0.0664236391768284</c:v>
                </c:pt>
                <c:pt idx="7">
                  <c:v>0.0490391120354241</c:v>
                </c:pt>
                <c:pt idx="8">
                  <c:v>0.0472847518413641</c:v>
                </c:pt>
                <c:pt idx="9">
                  <c:v>0.0565129072030136</c:v>
                </c:pt>
                <c:pt idx="10">
                  <c:v>0.0293966139323771</c:v>
                </c:pt>
                <c:pt idx="11">
                  <c:v>0.0372068223858003</c:v>
                </c:pt>
                <c:pt idx="12">
                  <c:v>0.0374087868564227</c:v>
                </c:pt>
                <c:pt idx="13">
                  <c:v>0.0322845886489404</c:v>
                </c:pt>
                <c:pt idx="14">
                  <c:v>0.0383774208429509</c:v>
                </c:pt>
                <c:pt idx="15">
                  <c:v>0.0104926375293773</c:v>
                </c:pt>
              </c:numCache>
            </c:numRef>
          </c:xVal>
          <c:yVal>
            <c:numRef>
              <c:f>serie!$AC$23:$AR$23</c:f>
              <c:numCache>
                <c:formatCode>0.000</c:formatCode>
                <c:ptCount val="16"/>
                <c:pt idx="0">
                  <c:v>0.00796344647519582</c:v>
                </c:pt>
                <c:pt idx="1">
                  <c:v>0.0139045529686221</c:v>
                </c:pt>
                <c:pt idx="2">
                  <c:v>0.0519932634815141</c:v>
                </c:pt>
                <c:pt idx="3">
                  <c:v>0.0586326910124269</c:v>
                </c:pt>
                <c:pt idx="4">
                  <c:v>0.0469627006754891</c:v>
                </c:pt>
                <c:pt idx="5">
                  <c:v>0.0537690558409837</c:v>
                </c:pt>
                <c:pt idx="6">
                  <c:v>0.0663166546274362</c:v>
                </c:pt>
                <c:pt idx="7">
                  <c:v>0.0476690898454005</c:v>
                </c:pt>
                <c:pt idx="8">
                  <c:v>0.033157255331002</c:v>
                </c:pt>
                <c:pt idx="9">
                  <c:v>0.0364630326064681</c:v>
                </c:pt>
                <c:pt idx="10">
                  <c:v>0.0198588025808446</c:v>
                </c:pt>
                <c:pt idx="11">
                  <c:v>0.0269102402209869</c:v>
                </c:pt>
                <c:pt idx="12">
                  <c:v>0.0307487042094976</c:v>
                </c:pt>
                <c:pt idx="13">
                  <c:v>0.0180020299303899</c:v>
                </c:pt>
                <c:pt idx="14">
                  <c:v>0.0257277640764034</c:v>
                </c:pt>
                <c:pt idx="15">
                  <c:v>0.0197880947384917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2032752"/>
        <c:axId val="-2101523824"/>
      </c:scatterChart>
      <c:valAx>
        <c:axId val="-2102032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Fe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-2101523824"/>
        <c:crosses val="autoZero"/>
        <c:crossBetween val="midCat"/>
      </c:valAx>
      <c:valAx>
        <c:axId val="-21015238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W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-210203275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Rt1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Rt1-10(c)</c:v>
          </c:tx>
          <c:spPr>
            <a:ln w="47625">
              <a:noFill/>
            </a:ln>
          </c:spPr>
          <c:xVal>
            <c:numRef>
              <c:f>'I-3-1'!$J$26</c:f>
              <c:numCache>
                <c:formatCode>0.000</c:formatCode>
                <c:ptCount val="1"/>
                <c:pt idx="0">
                  <c:v>0.00366546531356019</c:v>
                </c:pt>
              </c:numCache>
            </c:numRef>
          </c:xVal>
          <c:yVal>
            <c:numRef>
              <c:f>'I-3-1'!$J$24</c:f>
              <c:numCache>
                <c:formatCode>0.000</c:formatCode>
                <c:ptCount val="1"/>
                <c:pt idx="0">
                  <c:v>0.0722463931083128</c:v>
                </c:pt>
              </c:numCache>
            </c:numRef>
          </c:yVal>
          <c:smooth val="0"/>
        </c:ser>
        <c:ser>
          <c:idx val="1"/>
          <c:order val="1"/>
          <c:tx>
            <c:v>Rt1-11(s)</c:v>
          </c:tx>
          <c:spPr>
            <a:ln w="47625">
              <a:noFill/>
            </a:ln>
          </c:spPr>
          <c:xVal>
            <c:numRef>
              <c:f>'I-3-1'!$K$26</c:f>
              <c:numCache>
                <c:formatCode>0.000</c:formatCode>
                <c:ptCount val="1"/>
                <c:pt idx="0">
                  <c:v>0.00422051321293663</c:v>
                </c:pt>
              </c:numCache>
            </c:numRef>
          </c:xVal>
          <c:yVal>
            <c:numRef>
              <c:f>'I-3-1'!$K$24</c:f>
              <c:numCache>
                <c:formatCode>0.000</c:formatCode>
                <c:ptCount val="1"/>
                <c:pt idx="0">
                  <c:v>0.0746544598100957</c:v>
                </c:pt>
              </c:numCache>
            </c:numRef>
          </c:yVal>
          <c:smooth val="0"/>
        </c:ser>
        <c:ser>
          <c:idx val="2"/>
          <c:order val="2"/>
          <c:tx>
            <c:v>Rt1-12(c)</c:v>
          </c:tx>
          <c:spPr>
            <a:ln w="47625">
              <a:noFill/>
            </a:ln>
          </c:spPr>
          <c:xVal>
            <c:numRef>
              <c:f>'I-3-1'!$L$26</c:f>
              <c:numCache>
                <c:formatCode>0.000</c:formatCode>
                <c:ptCount val="1"/>
                <c:pt idx="0">
                  <c:v>0.00210481730481612</c:v>
                </c:pt>
              </c:numCache>
            </c:numRef>
          </c:xVal>
          <c:yVal>
            <c:numRef>
              <c:f>'I-3-1'!$L$24</c:f>
              <c:numCache>
                <c:formatCode>0.000</c:formatCode>
                <c:ptCount val="1"/>
                <c:pt idx="0">
                  <c:v>0.0751268734508357</c:v>
                </c:pt>
              </c:numCache>
            </c:numRef>
          </c:yVal>
          <c:smooth val="0"/>
        </c:ser>
        <c:ser>
          <c:idx val="3"/>
          <c:order val="3"/>
          <c:tx>
            <c:v>Rt1-13(s)</c:v>
          </c:tx>
          <c:spPr>
            <a:ln w="47625">
              <a:noFill/>
            </a:ln>
          </c:spPr>
          <c:xVal>
            <c:numRef>
              <c:f>'I-3-1'!$M$26</c:f>
              <c:numCache>
                <c:formatCode>0.000</c:formatCode>
                <c:ptCount val="1"/>
                <c:pt idx="0">
                  <c:v>0.000260925467369968</c:v>
                </c:pt>
              </c:numCache>
            </c:numRef>
          </c:xVal>
          <c:yVal>
            <c:numRef>
              <c:f>'I-3-1'!$M$24</c:f>
              <c:numCache>
                <c:formatCode>0.000</c:formatCode>
                <c:ptCount val="1"/>
                <c:pt idx="0">
                  <c:v>0.0660657918398891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8080496"/>
        <c:axId val="1958364384"/>
      </c:scatterChart>
      <c:valAx>
        <c:axId val="1958080496"/>
        <c:scaling>
          <c:orientation val="minMax"/>
          <c:max val="0.0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Nb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958364384"/>
        <c:crosses val="autoZero"/>
        <c:crossBetween val="midCat"/>
      </c:valAx>
      <c:valAx>
        <c:axId val="1958364384"/>
        <c:scaling>
          <c:orientation val="minMax"/>
          <c:max val="0.09"/>
          <c:min val="0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W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95808049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I-3-1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Rt1-P</c:v>
          </c:tx>
          <c:spPr>
            <a:ln w="47625">
              <a:noFill/>
            </a:ln>
          </c:spPr>
          <c:xVal>
            <c:numRef>
              <c:f>'I-3-1'!#REF!</c:f>
            </c:numRef>
          </c:xVal>
          <c:yVal>
            <c:numRef>
              <c:f>'I-3-1'!#REF!</c:f>
              <c:numCache>
                <c:formatCode>General</c:formatCode>
                <c:ptCount val="1"/>
                <c:pt idx="0">
                  <c:v>1.0</c:v>
                </c:pt>
              </c:numCache>
            </c:numRef>
          </c:yVal>
          <c:smooth val="0"/>
        </c:ser>
        <c:ser>
          <c:idx val="1"/>
          <c:order val="1"/>
          <c:tx>
            <c:v>Rt1-P</c:v>
          </c:tx>
          <c:spPr>
            <a:ln w="47625">
              <a:noFill/>
            </a:ln>
          </c:spPr>
          <c:xVal>
            <c:numRef>
              <c:f>'I-3-1'!$C$26:$I$26</c:f>
              <c:numCache>
                <c:formatCode>0.000</c:formatCode>
                <c:ptCount val="7"/>
                <c:pt idx="0">
                  <c:v>0.0025361367608728</c:v>
                </c:pt>
                <c:pt idx="1">
                  <c:v>0.00459689988327101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0.00204938186454678</c:v>
                </c:pt>
                <c:pt idx="6">
                  <c:v>0.00227980869391589</c:v>
                </c:pt>
              </c:numCache>
            </c:numRef>
          </c:xVal>
          <c:yVal>
            <c:numRef>
              <c:f>'I-3-1'!$C$24:$I$24</c:f>
              <c:numCache>
                <c:formatCode>0.000</c:formatCode>
                <c:ptCount val="7"/>
                <c:pt idx="0">
                  <c:v>0.0112791868188843</c:v>
                </c:pt>
                <c:pt idx="1">
                  <c:v>0.0233611148087717</c:v>
                </c:pt>
                <c:pt idx="2">
                  <c:v>0.0124016272650135</c:v>
                </c:pt>
                <c:pt idx="3">
                  <c:v>0.023811472285618</c:v>
                </c:pt>
                <c:pt idx="4">
                  <c:v>0.013716719613719</c:v>
                </c:pt>
                <c:pt idx="5">
                  <c:v>0.0231743937372663</c:v>
                </c:pt>
                <c:pt idx="6">
                  <c:v>0.0106256727694331</c:v>
                </c:pt>
              </c:numCache>
            </c:numRef>
          </c:yVal>
          <c:smooth val="0"/>
        </c:ser>
        <c:ser>
          <c:idx val="2"/>
          <c:order val="2"/>
          <c:tx>
            <c:v>Rt1-p</c:v>
          </c:tx>
          <c:spPr>
            <a:ln w="47625">
              <a:noFill/>
            </a:ln>
          </c:spPr>
          <c:xVal>
            <c:numRef>
              <c:f>'I-3-1'!$J$26:$M$26</c:f>
              <c:numCache>
                <c:formatCode>0.000</c:formatCode>
                <c:ptCount val="4"/>
                <c:pt idx="0">
                  <c:v>0.00366546531356019</c:v>
                </c:pt>
                <c:pt idx="1">
                  <c:v>0.00422051321293663</c:v>
                </c:pt>
                <c:pt idx="2">
                  <c:v>0.00210481730481612</c:v>
                </c:pt>
                <c:pt idx="3">
                  <c:v>0.000260925467369968</c:v>
                </c:pt>
              </c:numCache>
            </c:numRef>
          </c:xVal>
          <c:yVal>
            <c:numRef>
              <c:f>'I-3-1'!$J$24:$M$24</c:f>
              <c:numCache>
                <c:formatCode>0.000</c:formatCode>
                <c:ptCount val="4"/>
                <c:pt idx="0">
                  <c:v>0.0722463931083128</c:v>
                </c:pt>
                <c:pt idx="1">
                  <c:v>0.0746544598100957</c:v>
                </c:pt>
                <c:pt idx="2">
                  <c:v>0.0751268734508357</c:v>
                </c:pt>
                <c:pt idx="3">
                  <c:v>0.0660657918398891</c:v>
                </c:pt>
              </c:numCache>
            </c:numRef>
          </c:yVal>
          <c:smooth val="0"/>
        </c:ser>
        <c:ser>
          <c:idx val="3"/>
          <c:order val="3"/>
          <c:tx>
            <c:v>Rt2-p</c:v>
          </c:tx>
          <c:spPr>
            <a:ln w="47625">
              <a:noFill/>
            </a:ln>
          </c:spPr>
          <c:xVal>
            <c:numRef>
              <c:f>'I-3-1'!$O$26</c:f>
              <c:numCache>
                <c:formatCode>0.000</c:formatCode>
                <c:ptCount val="1"/>
                <c:pt idx="0">
                  <c:v>0.00749104934093405</c:v>
                </c:pt>
              </c:numCache>
            </c:numRef>
          </c:xVal>
          <c:yVal>
            <c:numRef>
              <c:f>'I-3-1'!$O$24</c:f>
              <c:numCache>
                <c:formatCode>0.000</c:formatCode>
                <c:ptCount val="1"/>
                <c:pt idx="0">
                  <c:v>0.0763933443212252</c:v>
                </c:pt>
              </c:numCache>
            </c:numRef>
          </c:yVal>
          <c:smooth val="0"/>
        </c:ser>
        <c:ser>
          <c:idx val="4"/>
          <c:order val="4"/>
          <c:tx>
            <c:v>Rt2-P</c:v>
          </c:tx>
          <c:spPr>
            <a:ln w="47625">
              <a:noFill/>
            </a:ln>
          </c:spPr>
          <c:xVal>
            <c:numRef>
              <c:f>'I-3-1'!$P$26</c:f>
              <c:numCache>
                <c:formatCode>0.000</c:formatCode>
                <c:ptCount val="1"/>
                <c:pt idx="0">
                  <c:v>0.00898296527891751</c:v>
                </c:pt>
              </c:numCache>
            </c:numRef>
          </c:xVal>
          <c:yVal>
            <c:numRef>
              <c:f>'I-3-1'!$P$24</c:f>
              <c:numCache>
                <c:formatCode>0.000</c:formatCode>
                <c:ptCount val="1"/>
                <c:pt idx="0">
                  <c:v>0.0251637785945014</c:v>
                </c:pt>
              </c:numCache>
            </c:numRef>
          </c:yVal>
          <c:smooth val="0"/>
        </c:ser>
        <c:ser>
          <c:idx val="5"/>
          <c:order val="5"/>
          <c:tx>
            <c:v>Rt2-p</c:v>
          </c:tx>
          <c:spPr>
            <a:ln w="47625">
              <a:noFill/>
            </a:ln>
          </c:spPr>
          <c:xVal>
            <c:numRef>
              <c:f>'I-3-1'!$Q$26:$T$26</c:f>
              <c:numCache>
                <c:formatCode>0.000</c:formatCode>
                <c:ptCount val="4"/>
                <c:pt idx="0">
                  <c:v>0.00695451725464358</c:v>
                </c:pt>
                <c:pt idx="1">
                  <c:v>0.0110292395572924</c:v>
                </c:pt>
                <c:pt idx="2">
                  <c:v>0.024896981025576</c:v>
                </c:pt>
                <c:pt idx="3">
                  <c:v>0.00432553558295155</c:v>
                </c:pt>
              </c:numCache>
            </c:numRef>
          </c:xVal>
          <c:yVal>
            <c:numRef>
              <c:f>'I-3-1'!$Q$24:$T$24</c:f>
              <c:numCache>
                <c:formatCode>0.000</c:formatCode>
                <c:ptCount val="4"/>
                <c:pt idx="0">
                  <c:v>0.0794865076027259</c:v>
                </c:pt>
                <c:pt idx="1">
                  <c:v>0.0582617128443299</c:v>
                </c:pt>
                <c:pt idx="2">
                  <c:v>0.0355195287240478</c:v>
                </c:pt>
                <c:pt idx="3">
                  <c:v>0.0848465045482721</c:v>
                </c:pt>
              </c:numCache>
            </c:numRef>
          </c:yVal>
          <c:smooth val="0"/>
        </c:ser>
        <c:ser>
          <c:idx val="6"/>
          <c:order val="6"/>
          <c:tx>
            <c:v>Rt2-P</c:v>
          </c:tx>
          <c:spPr>
            <a:ln w="47625">
              <a:noFill/>
            </a:ln>
          </c:spPr>
          <c:xVal>
            <c:numRef>
              <c:f>'I-3-1'!$U$26</c:f>
              <c:numCache>
                <c:formatCode>0.000</c:formatCode>
                <c:ptCount val="1"/>
                <c:pt idx="0">
                  <c:v>0.00941276740861658</c:v>
                </c:pt>
              </c:numCache>
            </c:numRef>
          </c:xVal>
          <c:yVal>
            <c:numRef>
              <c:f>'I-3-1'!$U$24</c:f>
              <c:numCache>
                <c:formatCode>0.000</c:formatCode>
                <c:ptCount val="1"/>
                <c:pt idx="0">
                  <c:v>0.0165854692052371</c:v>
                </c:pt>
              </c:numCache>
            </c:numRef>
          </c:yVal>
          <c:smooth val="0"/>
        </c:ser>
        <c:ser>
          <c:idx val="7"/>
          <c:order val="7"/>
          <c:tx>
            <c:v>Rt3-p</c:v>
          </c:tx>
          <c:spPr>
            <a:ln w="47625">
              <a:noFill/>
            </a:ln>
          </c:spPr>
          <c:xVal>
            <c:numRef>
              <c:f>'I-3-1'!$W$26:$AB$26</c:f>
              <c:numCache>
                <c:formatCode>0.000</c:formatCode>
                <c:ptCount val="6"/>
                <c:pt idx="0">
                  <c:v>0.0109758799157148</c:v>
                </c:pt>
                <c:pt idx="1">
                  <c:v>0.0112139099255525</c:v>
                </c:pt>
                <c:pt idx="2">
                  <c:v>0.00991168043183244</c:v>
                </c:pt>
                <c:pt idx="3">
                  <c:v>0.00237786015606038</c:v>
                </c:pt>
                <c:pt idx="4">
                  <c:v>0.00776719189221205</c:v>
                </c:pt>
                <c:pt idx="5">
                  <c:v>0.00966583178891767</c:v>
                </c:pt>
              </c:numCache>
            </c:numRef>
          </c:xVal>
          <c:yVal>
            <c:numRef>
              <c:f>'I-3-1'!$W$24:$AB$24</c:f>
              <c:numCache>
                <c:formatCode>0.000</c:formatCode>
                <c:ptCount val="6"/>
                <c:pt idx="0">
                  <c:v>0.0562628988023774</c:v>
                </c:pt>
                <c:pt idx="1">
                  <c:v>0.0569370292103208</c:v>
                </c:pt>
                <c:pt idx="2">
                  <c:v>0.0574741599975088</c:v>
                </c:pt>
                <c:pt idx="3">
                  <c:v>0.0639590143728204</c:v>
                </c:pt>
                <c:pt idx="4">
                  <c:v>0.0319267752545915</c:v>
                </c:pt>
                <c:pt idx="5">
                  <c:v>0.0426444463130681</c:v>
                </c:pt>
              </c:numCache>
            </c:numRef>
          </c:yVal>
          <c:smooth val="0"/>
        </c:ser>
        <c:ser>
          <c:idx val="8"/>
          <c:order val="8"/>
          <c:tx>
            <c:v>Rt3-P</c:v>
          </c:tx>
          <c:spPr>
            <a:ln w="47625">
              <a:noFill/>
            </a:ln>
          </c:spPr>
          <c:xVal>
            <c:numRef>
              <c:f>'I-3-1'!$AC$26</c:f>
              <c:numCache>
                <c:formatCode>0.000</c:formatCode>
                <c:ptCount val="1"/>
                <c:pt idx="0">
                  <c:v>0.00578010347617715</c:v>
                </c:pt>
              </c:numCache>
            </c:numRef>
          </c:xVal>
          <c:yVal>
            <c:numRef>
              <c:f>'I-3-1'!$AC$24</c:f>
              <c:numCache>
                <c:formatCode>0.000</c:formatCode>
                <c:ptCount val="1"/>
                <c:pt idx="0">
                  <c:v>0.0105416433381684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7528512"/>
        <c:axId val="1868435616"/>
      </c:scatterChart>
      <c:valAx>
        <c:axId val="1967528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Nb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8435616"/>
        <c:crosses val="autoZero"/>
        <c:crossBetween val="midCat"/>
      </c:valAx>
      <c:valAx>
        <c:axId val="18684356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W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9675285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Rt1-5(c)</c:v>
          </c:tx>
          <c:spPr>
            <a:ln w="47625">
              <a:noFill/>
            </a:ln>
          </c:spPr>
          <c:xVal>
            <c:numRef>
              <c:f>'II-9-2'!$G$27</c:f>
              <c:numCache>
                <c:formatCode>0.000</c:formatCode>
                <c:ptCount val="1"/>
                <c:pt idx="0">
                  <c:v>0.00637362823049885</c:v>
                </c:pt>
              </c:numCache>
            </c:numRef>
          </c:xVal>
          <c:yVal>
            <c:numRef>
              <c:f>'II-9-2'!$G$25</c:f>
              <c:numCache>
                <c:formatCode>0.000</c:formatCode>
                <c:ptCount val="1"/>
                <c:pt idx="0">
                  <c:v>0.0605305300129499</c:v>
                </c:pt>
              </c:numCache>
            </c:numRef>
          </c:yVal>
          <c:smooth val="0"/>
        </c:ser>
        <c:ser>
          <c:idx val="1"/>
          <c:order val="1"/>
          <c:tx>
            <c:v>Rt1-6(s)</c:v>
          </c:tx>
          <c:spPr>
            <a:ln w="47625">
              <a:noFill/>
            </a:ln>
          </c:spPr>
          <c:xVal>
            <c:numRef>
              <c:f>'II-9-2'!$H$27</c:f>
              <c:numCache>
                <c:formatCode>0.000</c:formatCode>
                <c:ptCount val="1"/>
                <c:pt idx="0">
                  <c:v>0.0</c:v>
                </c:pt>
              </c:numCache>
            </c:numRef>
          </c:xVal>
          <c:yVal>
            <c:numRef>
              <c:f>'II-9-2'!$H$25</c:f>
              <c:numCache>
                <c:formatCode>0.000</c:formatCode>
                <c:ptCount val="1"/>
                <c:pt idx="0">
                  <c:v>0.0465510009330527</c:v>
                </c:pt>
              </c:numCache>
            </c:numRef>
          </c:yVal>
          <c:smooth val="0"/>
        </c:ser>
        <c:ser>
          <c:idx val="2"/>
          <c:order val="2"/>
          <c:tx>
            <c:v>Rt2-1(c)</c:v>
          </c:tx>
          <c:spPr>
            <a:ln w="47625">
              <a:noFill/>
            </a:ln>
          </c:spPr>
          <c:xVal>
            <c:numRef>
              <c:f>'II-9-2'!$K$27</c:f>
              <c:numCache>
                <c:formatCode>0.000</c:formatCode>
                <c:ptCount val="1"/>
                <c:pt idx="0">
                  <c:v>0.0049117200540274</c:v>
                </c:pt>
              </c:numCache>
            </c:numRef>
          </c:xVal>
          <c:yVal>
            <c:numRef>
              <c:f>'II-9-2'!$K$25</c:f>
              <c:numCache>
                <c:formatCode>0.000</c:formatCode>
                <c:ptCount val="1"/>
                <c:pt idx="0">
                  <c:v>0.0864671392115557</c:v>
                </c:pt>
              </c:numCache>
            </c:numRef>
          </c:yVal>
          <c:smooth val="0"/>
        </c:ser>
        <c:ser>
          <c:idx val="3"/>
          <c:order val="3"/>
          <c:tx>
            <c:v>Rt2-2(s)</c:v>
          </c:tx>
          <c:spPr>
            <a:ln w="47625">
              <a:noFill/>
            </a:ln>
          </c:spPr>
          <c:xVal>
            <c:numRef>
              <c:f>'II-9-2'!$L$27</c:f>
              <c:numCache>
                <c:formatCode>0.000</c:formatCode>
                <c:ptCount val="1"/>
                <c:pt idx="0">
                  <c:v>0.0021315858224951</c:v>
                </c:pt>
              </c:numCache>
            </c:numRef>
          </c:xVal>
          <c:yVal>
            <c:numRef>
              <c:f>'II-9-2'!$L$25</c:f>
              <c:numCache>
                <c:formatCode>0.000</c:formatCode>
                <c:ptCount val="1"/>
                <c:pt idx="0">
                  <c:v>0.0367618985147882</c:v>
                </c:pt>
              </c:numCache>
            </c:numRef>
          </c:yVal>
          <c:smooth val="0"/>
        </c:ser>
        <c:ser>
          <c:idx val="4"/>
          <c:order val="4"/>
          <c:tx>
            <c:v>Rt3-1(c)</c:v>
          </c:tx>
          <c:spPr>
            <a:ln w="47625">
              <a:noFill/>
            </a:ln>
          </c:spPr>
          <c:xVal>
            <c:numRef>
              <c:f>'II-9-2'!$P$27</c:f>
              <c:numCache>
                <c:formatCode>0.000</c:formatCode>
                <c:ptCount val="1"/>
                <c:pt idx="0">
                  <c:v>0.0</c:v>
                </c:pt>
              </c:numCache>
            </c:numRef>
          </c:xVal>
          <c:yVal>
            <c:numRef>
              <c:f>'II-9-2'!$P$25</c:f>
              <c:numCache>
                <c:formatCode>0.000</c:formatCode>
                <c:ptCount val="1"/>
                <c:pt idx="0">
                  <c:v>0.0832262142367847</c:v>
                </c:pt>
              </c:numCache>
            </c:numRef>
          </c:yVal>
          <c:smooth val="0"/>
        </c:ser>
        <c:ser>
          <c:idx val="5"/>
          <c:order val="5"/>
          <c:tx>
            <c:v>Rt3-2(s)</c:v>
          </c:tx>
          <c:spPr>
            <a:ln w="47625">
              <a:noFill/>
            </a:ln>
          </c:spPr>
          <c:xVal>
            <c:numRef>
              <c:f>'II-9-2'!$Q$27</c:f>
              <c:numCache>
                <c:formatCode>0.000</c:formatCode>
                <c:ptCount val="1"/>
                <c:pt idx="0">
                  <c:v>0.00447356604430497</c:v>
                </c:pt>
              </c:numCache>
            </c:numRef>
          </c:xVal>
          <c:yVal>
            <c:numRef>
              <c:f>'II-9-2'!$Q$25</c:f>
              <c:numCache>
                <c:formatCode>0.000</c:formatCode>
                <c:ptCount val="1"/>
                <c:pt idx="0">
                  <c:v>0.0615755602072971</c:v>
                </c:pt>
              </c:numCache>
            </c:numRef>
          </c:yVal>
          <c:smooth val="0"/>
        </c:ser>
        <c:ser>
          <c:idx val="6"/>
          <c:order val="6"/>
          <c:tx>
            <c:v>Rt5-2(c)</c:v>
          </c:tx>
          <c:spPr>
            <a:ln w="47625">
              <a:noFill/>
            </a:ln>
          </c:spPr>
          <c:xVal>
            <c:numRef>
              <c:f>'II-9-2'!$AH$27</c:f>
              <c:numCache>
                <c:formatCode>0.000</c:formatCode>
                <c:ptCount val="1"/>
                <c:pt idx="0">
                  <c:v>0.000263852467488652</c:v>
                </c:pt>
              </c:numCache>
            </c:numRef>
          </c:xVal>
          <c:yVal>
            <c:numRef>
              <c:f>'II-9-2'!$AH$25</c:f>
              <c:numCache>
                <c:formatCode>0.000</c:formatCode>
                <c:ptCount val="1"/>
                <c:pt idx="0">
                  <c:v>0.0794748777284861</c:v>
                </c:pt>
              </c:numCache>
            </c:numRef>
          </c:yVal>
          <c:smooth val="0"/>
        </c:ser>
        <c:ser>
          <c:idx val="7"/>
          <c:order val="7"/>
          <c:tx>
            <c:v>Rt5-3(s)</c:v>
          </c:tx>
          <c:spPr>
            <a:ln w="47625">
              <a:noFill/>
            </a:ln>
          </c:spPr>
          <c:xVal>
            <c:numRef>
              <c:f>'II-9-2'!$AI$27</c:f>
              <c:numCache>
                <c:formatCode>0.000</c:formatCode>
                <c:ptCount val="1"/>
                <c:pt idx="0">
                  <c:v>0.00608523454592356</c:v>
                </c:pt>
              </c:numCache>
            </c:numRef>
          </c:xVal>
          <c:yVal>
            <c:numRef>
              <c:f>'II-9-2'!$AI$25</c:f>
              <c:numCache>
                <c:formatCode>0.000</c:formatCode>
                <c:ptCount val="1"/>
                <c:pt idx="0">
                  <c:v>0.0645831264953052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1840720"/>
        <c:axId val="-2102246080"/>
      </c:scatterChart>
      <c:valAx>
        <c:axId val="-2101840720"/>
        <c:scaling>
          <c:orientation val="minMax"/>
          <c:max val="0.0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Nb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-2102246080"/>
        <c:crosses val="autoZero"/>
        <c:crossBetween val="midCat"/>
      </c:valAx>
      <c:valAx>
        <c:axId val="-21022460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W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-21018407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2b-Rt1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'XIII-6c-2'!$C$47:$D$47</c:f>
              <c:numCache>
                <c:formatCode>General</c:formatCode>
                <c:ptCount val="2"/>
              </c:numCache>
            </c:numRef>
          </c:xVal>
          <c:yVal>
            <c:numRef>
              <c:f>'XIII-6c-2'!$C$52:$D$52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1"/>
          <c:order val="1"/>
          <c:tx>
            <c:v>2b-Rt2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'XIII-6c-2'!$F$47:$G$47</c:f>
              <c:numCache>
                <c:formatCode>General</c:formatCode>
                <c:ptCount val="2"/>
              </c:numCache>
            </c:numRef>
          </c:xVal>
          <c:yVal>
            <c:numRef>
              <c:f>'XIII-6c-2'!$F$52:$G$52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2"/>
          <c:order val="2"/>
          <c:tx>
            <c:v>2b-Rt3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'XIII-6c-2'!$I$47:$J$47</c:f>
              <c:numCache>
                <c:formatCode>General</c:formatCode>
                <c:ptCount val="2"/>
              </c:numCache>
            </c:numRef>
          </c:xVal>
          <c:yVal>
            <c:numRef>
              <c:f>'XIII-6c-2'!$I$52:$J$52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3"/>
          <c:order val="3"/>
          <c:tx>
            <c:v>2a-Rt1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'XIII-6c-2'!$M$47</c:f>
              <c:numCache>
                <c:formatCode>General</c:formatCode>
                <c:ptCount val="1"/>
              </c:numCache>
            </c:numRef>
          </c:xVal>
          <c:yVal>
            <c:numRef>
              <c:f>'XIII-6c-2'!$M$52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4"/>
          <c:order val="4"/>
          <c:tx>
            <c:v>2a-Rt2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'XIII-6c-2'!$O$47</c:f>
              <c:numCache>
                <c:formatCode>General</c:formatCode>
                <c:ptCount val="1"/>
              </c:numCache>
            </c:numRef>
          </c:xVal>
          <c:yVal>
            <c:numRef>
              <c:f>'XIII-6c-2'!$O$52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5"/>
          <c:order val="5"/>
          <c:tx>
            <c:v>2a-Rt3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'XIII-6c-2'!$Q$47:$R$47</c:f>
              <c:numCache>
                <c:formatCode>General</c:formatCode>
                <c:ptCount val="2"/>
              </c:numCache>
            </c:numRef>
          </c:xVal>
          <c:yVal>
            <c:numRef>
              <c:f>'XIII-6c-2'!$Q$52:$R$52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6"/>
          <c:order val="6"/>
          <c:tx>
            <c:v>2a-Rt4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'XIII-6c-2'!$T$47:$U$47</c:f>
              <c:numCache>
                <c:formatCode>General</c:formatCode>
                <c:ptCount val="2"/>
              </c:numCache>
            </c:numRef>
          </c:xVal>
          <c:yVal>
            <c:numRef>
              <c:f>'XIII-6c-2'!$T$52:$U$52</c:f>
              <c:numCache>
                <c:formatCode>General</c:formatCode>
                <c:ptCount val="2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1452896"/>
        <c:axId val="-2101464816"/>
      </c:scatterChart>
      <c:valAx>
        <c:axId val="-2101452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1464816"/>
        <c:crosses val="autoZero"/>
        <c:crossBetween val="midCat"/>
      </c:valAx>
      <c:valAx>
        <c:axId val="-210146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Nb+Ta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01452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Fe</c:v>
          </c:tx>
          <c:val>
            <c:numRef>
              <c:f>serie!$AC$46:$AR$46</c:f>
              <c:numCache>
                <c:formatCode>0.000</c:formatCode>
                <c:ptCount val="16"/>
                <c:pt idx="0">
                  <c:v>0.0108369196089809</c:v>
                </c:pt>
                <c:pt idx="1">
                  <c:v>0.0154500526102518</c:v>
                </c:pt>
                <c:pt idx="2">
                  <c:v>0.052214055044862</c:v>
                </c:pt>
                <c:pt idx="3">
                  <c:v>0.0593818627310491</c:v>
                </c:pt>
                <c:pt idx="4">
                  <c:v>0.0548919985260133</c:v>
                </c:pt>
                <c:pt idx="5">
                  <c:v>0.0464785094650881</c:v>
                </c:pt>
                <c:pt idx="6">
                  <c:v>0.0676059987164753</c:v>
                </c:pt>
                <c:pt idx="7">
                  <c:v>0.0498097464420372</c:v>
                </c:pt>
                <c:pt idx="8">
                  <c:v>0.0479711104730751</c:v>
                </c:pt>
                <c:pt idx="9">
                  <c:v>0.0574230036007886</c:v>
                </c:pt>
                <c:pt idx="10">
                  <c:v>0.029874042477746</c:v>
                </c:pt>
                <c:pt idx="11">
                  <c:v>0.0377383170682389</c:v>
                </c:pt>
                <c:pt idx="12">
                  <c:v>0.037979162957109</c:v>
                </c:pt>
                <c:pt idx="13">
                  <c:v>0.0327824796506882</c:v>
                </c:pt>
                <c:pt idx="14">
                  <c:v>0.0389237585816854</c:v>
                </c:pt>
                <c:pt idx="15">
                  <c:v>0.0106178470169246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576336"/>
        <c:axId val="1863765392"/>
      </c:lineChart>
      <c:catAx>
        <c:axId val="1863576336"/>
        <c:scaling>
          <c:orientation val="minMax"/>
        </c:scaling>
        <c:delete val="0"/>
        <c:axPos val="b"/>
        <c:majorTickMark val="out"/>
        <c:minorTickMark val="none"/>
        <c:tickLblPos val="nextTo"/>
        <c:crossAx val="1863765392"/>
        <c:crosses val="autoZero"/>
        <c:auto val="1"/>
        <c:lblAlgn val="ctr"/>
        <c:lblOffset val="100"/>
        <c:noMultiLvlLbl val="0"/>
      </c:catAx>
      <c:valAx>
        <c:axId val="1863765392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8635763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2b-Rt1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'XIII-6c-2'!$C$47:$D$47</c:f>
              <c:numCache>
                <c:formatCode>General</c:formatCode>
                <c:ptCount val="2"/>
              </c:numCache>
            </c:numRef>
          </c:xVal>
          <c:yVal>
            <c:numRef>
              <c:f>'XIII-6c-2'!$C$41:$D$41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1"/>
          <c:order val="1"/>
          <c:tx>
            <c:v>2b-Rt2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'XIII-6c-2'!$F$47:$G$47</c:f>
              <c:numCache>
                <c:formatCode>General</c:formatCode>
                <c:ptCount val="2"/>
              </c:numCache>
            </c:numRef>
          </c:xVal>
          <c:yVal>
            <c:numRef>
              <c:f>'XIII-6c-2'!$F$41:$G$41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2"/>
          <c:order val="2"/>
          <c:tx>
            <c:v>2b-Rt3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'XIII-6c-2'!$I$47:$J$47</c:f>
              <c:numCache>
                <c:formatCode>General</c:formatCode>
                <c:ptCount val="2"/>
              </c:numCache>
            </c:numRef>
          </c:xVal>
          <c:yVal>
            <c:numRef>
              <c:f>'XIII-6c-2'!$I$41:$J$41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3"/>
          <c:order val="3"/>
          <c:tx>
            <c:v>2a-Rt1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'XIII-6c-2'!$M$47</c:f>
              <c:numCache>
                <c:formatCode>General</c:formatCode>
                <c:ptCount val="1"/>
              </c:numCache>
            </c:numRef>
          </c:xVal>
          <c:yVal>
            <c:numRef>
              <c:f>'XIII-6c-2'!$M$41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4"/>
          <c:order val="4"/>
          <c:tx>
            <c:v>2a-Rt2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'XIII-6c-2'!$O$47</c:f>
              <c:numCache>
                <c:formatCode>General</c:formatCode>
                <c:ptCount val="1"/>
              </c:numCache>
            </c:numRef>
          </c:xVal>
          <c:yVal>
            <c:numRef>
              <c:f>'XIII-6c-2'!$O$41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5"/>
          <c:order val="5"/>
          <c:tx>
            <c:v>2a-Rt3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'XIII-6c-2'!$Q$47:$R$47</c:f>
              <c:numCache>
                <c:formatCode>General</c:formatCode>
                <c:ptCount val="2"/>
              </c:numCache>
            </c:numRef>
          </c:xVal>
          <c:yVal>
            <c:numRef>
              <c:f>'XIII-6c-2'!$Q$41:$R$41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6"/>
          <c:order val="6"/>
          <c:tx>
            <c:v>2a-Rt4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'XIII-6c-2'!$U$47</c:f>
              <c:numCache>
                <c:formatCode>General</c:formatCode>
                <c:ptCount val="1"/>
              </c:numCache>
            </c:numRef>
          </c:xVal>
          <c:yVal>
            <c:numRef>
              <c:f>'XIII-6c-2'!$T$41:$U$41</c:f>
              <c:numCache>
                <c:formatCode>General</c:formatCode>
                <c:ptCount val="2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8932528"/>
        <c:axId val="-2131220256"/>
      </c:scatterChart>
      <c:valAx>
        <c:axId val="2028932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31220256"/>
        <c:crosses val="autoZero"/>
        <c:crossBetween val="midCat"/>
      </c:valAx>
      <c:valAx>
        <c:axId val="-2131220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28932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2b-Rt1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'XIII-6c-2'!$C$47:$D$47</c:f>
              <c:numCache>
                <c:formatCode>General</c:formatCode>
                <c:ptCount val="2"/>
              </c:numCache>
            </c:numRef>
          </c:xVal>
          <c:yVal>
            <c:numRef>
              <c:f>'XIII-6c-2'!$C$55:$D$55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1"/>
          <c:order val="1"/>
          <c:tx>
            <c:v>2b-Rt2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'XIII-6c-2'!$F$47:$G$47</c:f>
              <c:numCache>
                <c:formatCode>General</c:formatCode>
                <c:ptCount val="2"/>
              </c:numCache>
            </c:numRef>
          </c:xVal>
          <c:yVal>
            <c:numRef>
              <c:f>'XIII-6c-2'!$F$55:$G$55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2"/>
          <c:order val="2"/>
          <c:tx>
            <c:v>2b-Rt3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'XIII-6c-2'!$I$47:$J$47</c:f>
              <c:numCache>
                <c:formatCode>General</c:formatCode>
                <c:ptCount val="2"/>
              </c:numCache>
            </c:numRef>
          </c:xVal>
          <c:yVal>
            <c:numRef>
              <c:f>'XIII-6c-2'!$I$55:$J$55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3"/>
          <c:order val="3"/>
          <c:tx>
            <c:v>2a-Rt1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'XIII-6c-2'!$M$47</c:f>
              <c:numCache>
                <c:formatCode>General</c:formatCode>
                <c:ptCount val="1"/>
              </c:numCache>
            </c:numRef>
          </c:xVal>
          <c:yVal>
            <c:numRef>
              <c:f>'XIII-6c-2'!$M$55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4"/>
          <c:order val="4"/>
          <c:tx>
            <c:v>2a-Rt2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'XIII-6c-2'!$O$47</c:f>
              <c:numCache>
                <c:formatCode>General</c:formatCode>
                <c:ptCount val="1"/>
              </c:numCache>
            </c:numRef>
          </c:xVal>
          <c:yVal>
            <c:numRef>
              <c:f>'XIII-6c-2'!$O$55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5"/>
          <c:order val="5"/>
          <c:tx>
            <c:v>2a-Rt3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'XIII-6c-2'!$Q$47:$R$47</c:f>
              <c:numCache>
                <c:formatCode>General</c:formatCode>
                <c:ptCount val="2"/>
              </c:numCache>
            </c:numRef>
          </c:xVal>
          <c:yVal>
            <c:numRef>
              <c:f>'XIII-6c-2'!$Q$55:$R$55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6"/>
          <c:order val="6"/>
          <c:tx>
            <c:v>2a-Rt4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'XIII-6c-2'!$T$47:$U$47</c:f>
              <c:numCache>
                <c:formatCode>General</c:formatCode>
                <c:ptCount val="2"/>
              </c:numCache>
            </c:numRef>
          </c:xVal>
          <c:yVal>
            <c:numRef>
              <c:f>'XIII-6c-2'!$T$55:$U$55</c:f>
              <c:numCache>
                <c:formatCode>General</c:formatCode>
                <c:ptCount val="2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8600240"/>
        <c:axId val="2090157424"/>
      </c:scatterChart>
      <c:valAx>
        <c:axId val="2028600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0157424"/>
        <c:crosses val="autoZero"/>
        <c:crossBetween val="midCat"/>
      </c:valAx>
      <c:valAx>
        <c:axId val="209015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W+Fe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2860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2b-Rt1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'XIII-6c-2'!$C$87:$D$87</c:f>
              <c:numCache>
                <c:formatCode>General</c:formatCode>
                <c:ptCount val="2"/>
              </c:numCache>
            </c:numRef>
          </c:xVal>
          <c:yVal>
            <c:numRef>
              <c:f>'XIII-6c-2'!$C$83:$D$83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1"/>
          <c:order val="1"/>
          <c:tx>
            <c:v>2b-Rt2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'XIII-6c-2'!$F$87:$G$87</c:f>
              <c:numCache>
                <c:formatCode>General</c:formatCode>
                <c:ptCount val="2"/>
              </c:numCache>
            </c:numRef>
          </c:xVal>
          <c:yVal>
            <c:numRef>
              <c:f>'XIII-6c-2'!$F$83:$G$83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2"/>
          <c:order val="2"/>
          <c:tx>
            <c:v>2b-Rt3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'XIII-6c-2'!$I$87:$J$87</c:f>
              <c:numCache>
                <c:formatCode>General</c:formatCode>
                <c:ptCount val="2"/>
              </c:numCache>
            </c:numRef>
          </c:xVal>
          <c:yVal>
            <c:numRef>
              <c:f>'XIII-6c-2'!$I$83:$J$83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3"/>
          <c:order val="3"/>
          <c:tx>
            <c:v>2a-Rt1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'XIII-6c-2'!$M$87</c:f>
              <c:numCache>
                <c:formatCode>General</c:formatCode>
                <c:ptCount val="1"/>
              </c:numCache>
            </c:numRef>
          </c:xVal>
          <c:yVal>
            <c:numRef>
              <c:f>'XIII-6c-2'!$M$83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4"/>
          <c:order val="4"/>
          <c:tx>
            <c:v>2a-Rt2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'XIII-6c-2'!$O$87</c:f>
              <c:numCache>
                <c:formatCode>General</c:formatCode>
                <c:ptCount val="1"/>
              </c:numCache>
            </c:numRef>
          </c:xVal>
          <c:yVal>
            <c:numRef>
              <c:f>'XIII-6c-2'!$O$83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5"/>
          <c:order val="5"/>
          <c:tx>
            <c:v>2a-Rt3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'XIII-6c-2'!$Q$87:$R$87</c:f>
              <c:numCache>
                <c:formatCode>General</c:formatCode>
                <c:ptCount val="2"/>
              </c:numCache>
            </c:numRef>
          </c:xVal>
          <c:yVal>
            <c:numRef>
              <c:f>'XIII-6c-2'!$Q$83:$R$83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6"/>
          <c:order val="6"/>
          <c:tx>
            <c:v>2a-Rt4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'XIII-6c-2'!$T$87:$U$87</c:f>
              <c:numCache>
                <c:formatCode>General</c:formatCode>
                <c:ptCount val="2"/>
              </c:numCache>
            </c:numRef>
          </c:xVal>
          <c:yVal>
            <c:numRef>
              <c:f>'XIII-6c-2'!$T$83:$U$83</c:f>
              <c:numCache>
                <c:formatCode>General</c:formatCode>
                <c:ptCount val="2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8360816"/>
        <c:axId val="-2131071744"/>
      </c:scatterChart>
      <c:valAx>
        <c:axId val="2028360816"/>
        <c:scaling>
          <c:orientation val="minMax"/>
          <c:max val="0.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2W+Nb+Ta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131071744"/>
        <c:crosses val="autoZero"/>
        <c:crossBetween val="midCat"/>
      </c:valAx>
      <c:valAx>
        <c:axId val="-2131071744"/>
        <c:scaling>
          <c:orientation val="minMax"/>
          <c:max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Fe+Cr+V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28360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XIII-6-c2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2b-Rt1</c:v>
          </c:tx>
          <c:spPr>
            <a:ln w="47625">
              <a:noFill/>
            </a:ln>
          </c:spPr>
          <c:xVal>
            <c:numRef>
              <c:f>'XIII-6c-2'!$C$42:$D$42</c:f>
              <c:numCache>
                <c:formatCode>General</c:formatCode>
                <c:ptCount val="2"/>
              </c:numCache>
            </c:numRef>
          </c:xVal>
          <c:yVal>
            <c:numRef>
              <c:f>'XIII-6c-2'!$C$40:$D$40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1"/>
          <c:order val="1"/>
          <c:tx>
            <c:v>2b-Rt2</c:v>
          </c:tx>
          <c:spPr>
            <a:ln w="47625">
              <a:noFill/>
            </a:ln>
          </c:spPr>
          <c:xVal>
            <c:numRef>
              <c:f>'XIII-6c-2'!$F$42:$G$42</c:f>
              <c:numCache>
                <c:formatCode>General</c:formatCode>
                <c:ptCount val="2"/>
              </c:numCache>
            </c:numRef>
          </c:xVal>
          <c:yVal>
            <c:numRef>
              <c:f>'XIII-6c-2'!$F$40:$G$40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2"/>
          <c:order val="2"/>
          <c:tx>
            <c:v>2b-Rt3</c:v>
          </c:tx>
          <c:spPr>
            <a:ln w="47625">
              <a:noFill/>
            </a:ln>
          </c:spPr>
          <c:xVal>
            <c:numRef>
              <c:f>'XIII-6c-2'!$I$42:$J$42</c:f>
              <c:numCache>
                <c:formatCode>General</c:formatCode>
                <c:ptCount val="2"/>
              </c:numCache>
            </c:numRef>
          </c:xVal>
          <c:yVal>
            <c:numRef>
              <c:f>'XIII-6c-2'!$I$40:$J$40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3"/>
          <c:order val="3"/>
          <c:tx>
            <c:v>2a-Rt1</c:v>
          </c:tx>
          <c:spPr>
            <a:ln w="47625">
              <a:noFill/>
            </a:ln>
          </c:spPr>
          <c:xVal>
            <c:numRef>
              <c:f>'XIII-6c-2'!$M$42</c:f>
              <c:numCache>
                <c:formatCode>General</c:formatCode>
                <c:ptCount val="1"/>
              </c:numCache>
            </c:numRef>
          </c:xVal>
          <c:yVal>
            <c:numRef>
              <c:f>'XIII-6c-2'!$M$40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4"/>
          <c:order val="4"/>
          <c:tx>
            <c:v>2a-Rt2</c:v>
          </c:tx>
          <c:spPr>
            <a:ln w="47625">
              <a:noFill/>
            </a:ln>
          </c:spPr>
          <c:xVal>
            <c:numRef>
              <c:f>'XIII-6c-2'!$O$42</c:f>
              <c:numCache>
                <c:formatCode>General</c:formatCode>
                <c:ptCount val="1"/>
              </c:numCache>
            </c:numRef>
          </c:xVal>
          <c:yVal>
            <c:numRef>
              <c:f>'XIII-6c-2'!$O$40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5"/>
          <c:order val="5"/>
          <c:tx>
            <c:v>2a-Rt3</c:v>
          </c:tx>
          <c:spPr>
            <a:ln w="47625">
              <a:noFill/>
            </a:ln>
          </c:spPr>
          <c:xVal>
            <c:numRef>
              <c:f>'XIII-6c-2'!$Q$42:$R$42</c:f>
              <c:numCache>
                <c:formatCode>General</c:formatCode>
                <c:ptCount val="2"/>
              </c:numCache>
            </c:numRef>
          </c:xVal>
          <c:yVal>
            <c:numRef>
              <c:f>'XIII-6c-2'!$Q$40:$R$40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6"/>
          <c:order val="6"/>
          <c:tx>
            <c:v>2a-Rt4</c:v>
          </c:tx>
          <c:spPr>
            <a:ln w="47625">
              <a:noFill/>
            </a:ln>
          </c:spPr>
          <c:xVal>
            <c:numRef>
              <c:f>'XIII-6c-2'!$T$42:$U$42</c:f>
              <c:numCache>
                <c:formatCode>General</c:formatCode>
                <c:ptCount val="2"/>
              </c:numCache>
            </c:numRef>
          </c:xVal>
          <c:yVal>
            <c:numRef>
              <c:f>'XIII-6c-2'!$T$40:$U$40</c:f>
              <c:numCache>
                <c:formatCode>General</c:formatCode>
                <c:ptCount val="2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30723952"/>
        <c:axId val="2028321792"/>
      </c:scatterChart>
      <c:valAx>
        <c:axId val="-2130723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Nb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2028321792"/>
        <c:crosses val="autoZero"/>
        <c:crossBetween val="midCat"/>
      </c:valAx>
      <c:valAx>
        <c:axId val="20283217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W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-213072395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VII-16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Rt1-P</c:v>
          </c:tx>
          <c:spPr>
            <a:ln w="47625">
              <a:noFill/>
            </a:ln>
          </c:spPr>
          <c:xVal>
            <c:numRef>
              <c:f>'VII-16'!$C$49:$D$49</c:f>
              <c:numCache>
                <c:formatCode>General</c:formatCode>
                <c:ptCount val="2"/>
              </c:numCache>
            </c:numRef>
          </c:xVal>
          <c:yVal>
            <c:numRef>
              <c:f>'VII-16'!$C$47:$D$47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1"/>
          <c:order val="1"/>
          <c:tx>
            <c:v>Rt1-p</c:v>
          </c:tx>
          <c:spPr>
            <a:ln w="47625">
              <a:noFill/>
            </a:ln>
          </c:spPr>
          <c:xVal>
            <c:numRef>
              <c:f>'VII-16'!$F$49:$I$49</c:f>
              <c:numCache>
                <c:formatCode>General</c:formatCode>
                <c:ptCount val="4"/>
              </c:numCache>
            </c:numRef>
          </c:xVal>
          <c:yVal>
            <c:numRef>
              <c:f>'VII-16'!$F$47:$I$47</c:f>
              <c:numCache>
                <c:formatCode>General</c:formatCode>
                <c:ptCount val="4"/>
              </c:numCache>
            </c:numRef>
          </c:yVal>
          <c:smooth val="0"/>
        </c:ser>
        <c:ser>
          <c:idx val="2"/>
          <c:order val="2"/>
          <c:tx>
            <c:v>Rt2-P</c:v>
          </c:tx>
          <c:spPr>
            <a:ln w="47625">
              <a:noFill/>
            </a:ln>
          </c:spPr>
          <c:xVal>
            <c:numRef>
              <c:f>'VII-16'!$K$49:$M$49</c:f>
              <c:numCache>
                <c:formatCode>General</c:formatCode>
                <c:ptCount val="3"/>
              </c:numCache>
            </c:numRef>
          </c:xVal>
          <c:yVal>
            <c:numRef>
              <c:f>'VII-16'!$K$47:$M$47</c:f>
              <c:numCache>
                <c:formatCode>General</c:formatCode>
                <c:ptCount val="3"/>
              </c:numCache>
            </c:numRef>
          </c:yVal>
          <c:smooth val="0"/>
        </c:ser>
        <c:ser>
          <c:idx val="3"/>
          <c:order val="3"/>
          <c:tx>
            <c:v>Rt2-p</c:v>
          </c:tx>
          <c:spPr>
            <a:ln w="47625">
              <a:noFill/>
            </a:ln>
          </c:spPr>
          <c:xVal>
            <c:numRef>
              <c:f>'VII-16'!$O$34:$U$34</c:f>
              <c:numCache>
                <c:formatCode>General</c:formatCode>
                <c:ptCount val="7"/>
              </c:numCache>
            </c:numRef>
          </c:xVal>
          <c:yVal>
            <c:numRef>
              <c:f>'VII-16'!$O$32:$U$32</c:f>
              <c:numCache>
                <c:formatCode>0.000</c:formatCode>
                <c:ptCount val="7"/>
                <c:pt idx="0">
                  <c:v>2.783087257833345</c:v>
                </c:pt>
                <c:pt idx="1">
                  <c:v>2.739421010601837</c:v>
                </c:pt>
                <c:pt idx="2">
                  <c:v>2.701014391387794</c:v>
                </c:pt>
                <c:pt idx="4">
                  <c:v>2.819521048871667</c:v>
                </c:pt>
                <c:pt idx="5">
                  <c:v>2.7868460549096</c:v>
                </c:pt>
                <c:pt idx="6">
                  <c:v>2.736233395594219</c:v>
                </c:pt>
              </c:numCache>
            </c:numRef>
          </c:yVal>
          <c:smooth val="0"/>
        </c:ser>
        <c:ser>
          <c:idx val="4"/>
          <c:order val="4"/>
          <c:tx>
            <c:v>Rt3-P</c:v>
          </c:tx>
          <c:spPr>
            <a:ln w="47625">
              <a:noFill/>
            </a:ln>
          </c:spPr>
          <c:xVal>
            <c:numRef>
              <c:f>'VII-16'!$W$49:$Z$49</c:f>
              <c:numCache>
                <c:formatCode>General</c:formatCode>
                <c:ptCount val="4"/>
              </c:numCache>
            </c:numRef>
          </c:xVal>
          <c:yVal>
            <c:numRef>
              <c:f>'VII-16'!$W$47:$Z$47</c:f>
              <c:numCache>
                <c:formatCode>General</c:formatCode>
                <c:ptCount val="4"/>
              </c:numCache>
            </c:numRef>
          </c:yVal>
          <c:smooth val="0"/>
        </c:ser>
        <c:ser>
          <c:idx val="5"/>
          <c:order val="5"/>
          <c:tx>
            <c:v>Rt3-p</c:v>
          </c:tx>
          <c:spPr>
            <a:ln w="47625">
              <a:noFill/>
            </a:ln>
          </c:spPr>
          <c:xVal>
            <c:numRef>
              <c:f>'VII-16'!$AB$34:$AJ$34</c:f>
              <c:numCache>
                <c:formatCode>General</c:formatCode>
                <c:ptCount val="9"/>
              </c:numCache>
            </c:numRef>
          </c:xVal>
          <c:yVal>
            <c:numRef>
              <c:f>'VII-16'!$AB$32:$AJ$32</c:f>
              <c:numCache>
                <c:formatCode>0.000</c:formatCode>
                <c:ptCount val="9"/>
                <c:pt idx="0">
                  <c:v>2.720038394890658</c:v>
                </c:pt>
                <c:pt idx="1">
                  <c:v>2.748217150057716</c:v>
                </c:pt>
                <c:pt idx="2">
                  <c:v>2.746954735165687</c:v>
                </c:pt>
                <c:pt idx="4">
                  <c:v>2.762540522615914</c:v>
                </c:pt>
                <c:pt idx="5">
                  <c:v>2.753744209413648</c:v>
                </c:pt>
                <c:pt idx="6">
                  <c:v>2.760819503248416</c:v>
                </c:pt>
                <c:pt idx="7">
                  <c:v>2.777285415486606</c:v>
                </c:pt>
                <c:pt idx="8">
                  <c:v>2.791170152027532</c:v>
                </c:pt>
              </c:numCache>
            </c:numRef>
          </c:yVal>
          <c:smooth val="0"/>
        </c:ser>
        <c:ser>
          <c:idx val="6"/>
          <c:order val="6"/>
          <c:tx>
            <c:v>Rt4-P</c:v>
          </c:tx>
          <c:spPr>
            <a:ln w="47625">
              <a:noFill/>
            </a:ln>
          </c:spPr>
          <c:xVal>
            <c:numRef>
              <c:f>'VII-16'!$AL$49:$AP$49</c:f>
              <c:numCache>
                <c:formatCode>General</c:formatCode>
                <c:ptCount val="5"/>
              </c:numCache>
            </c:numRef>
          </c:xVal>
          <c:yVal>
            <c:numRef>
              <c:f>'VII-16'!$AL$47:$AP$47</c:f>
              <c:numCache>
                <c:formatCode>General</c:formatCode>
                <c:ptCount val="5"/>
              </c:numCache>
            </c:numRef>
          </c:yVal>
          <c:smooth val="0"/>
        </c:ser>
        <c:ser>
          <c:idx val="7"/>
          <c:order val="7"/>
          <c:tx>
            <c:v>Rt4-p</c:v>
          </c:tx>
          <c:spPr>
            <a:ln w="47625">
              <a:noFill/>
            </a:ln>
          </c:spPr>
          <c:xVal>
            <c:numRef>
              <c:f>'VII-16'!$AR$49:$BF$49</c:f>
              <c:numCache>
                <c:formatCode>General</c:formatCode>
                <c:ptCount val="15"/>
              </c:numCache>
            </c:numRef>
          </c:xVal>
          <c:yVal>
            <c:numRef>
              <c:f>'VII-16'!$AR$47:$BF$47</c:f>
              <c:numCache>
                <c:formatCode>General</c:formatCode>
                <c:ptCount val="15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5210448"/>
        <c:axId val="1868002000"/>
      </c:scatterChart>
      <c:valAx>
        <c:axId val="1935210448"/>
        <c:scaling>
          <c:orientation val="minMax"/>
          <c:max val="0.0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Nb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8002000"/>
        <c:crosses val="autoZero"/>
        <c:crossBetween val="midCat"/>
      </c:valAx>
      <c:valAx>
        <c:axId val="18680020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W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93521044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Rt1</c:v>
          </c:tx>
          <c:spPr>
            <a:ln w="47625">
              <a:noFill/>
            </a:ln>
          </c:spPr>
          <c:xVal>
            <c:numRef>
              <c:f>'IV-5'!$C$95</c:f>
              <c:numCache>
                <c:formatCode>General</c:formatCode>
                <c:ptCount val="1"/>
              </c:numCache>
            </c:numRef>
          </c:xVal>
          <c:yVal>
            <c:numRef>
              <c:f>'IV-5'!$C$99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"/>
          <c:order val="1"/>
          <c:tx>
            <c:v>Rt2</c:v>
          </c:tx>
          <c:spPr>
            <a:ln w="47625">
              <a:noFill/>
            </a:ln>
          </c:spPr>
          <c:xVal>
            <c:numRef>
              <c:f>'IV-5'!$E$95:$F$95</c:f>
              <c:numCache>
                <c:formatCode>General</c:formatCode>
                <c:ptCount val="2"/>
              </c:numCache>
            </c:numRef>
          </c:xVal>
          <c:yVal>
            <c:numRef>
              <c:f>'IV-5'!$E$99:$F$99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2"/>
          <c:order val="2"/>
          <c:tx>
            <c:v>Rt3</c:v>
          </c:tx>
          <c:spPr>
            <a:ln w="47625">
              <a:noFill/>
            </a:ln>
          </c:spPr>
          <c:xVal>
            <c:numRef>
              <c:f>'IV-5'!$H$95:$K$95</c:f>
              <c:numCache>
                <c:formatCode>General</c:formatCode>
                <c:ptCount val="4"/>
              </c:numCache>
            </c:numRef>
          </c:xVal>
          <c:yVal>
            <c:numRef>
              <c:f>'IV-5'!$H$99:$K$99</c:f>
              <c:numCache>
                <c:formatCode>General</c:formatCode>
                <c:ptCount val="4"/>
              </c:numCache>
            </c:numRef>
          </c:yVal>
          <c:smooth val="0"/>
        </c:ser>
        <c:ser>
          <c:idx val="3"/>
          <c:order val="3"/>
          <c:tx>
            <c:v>Rt4</c:v>
          </c:tx>
          <c:spPr>
            <a:ln w="47625">
              <a:noFill/>
            </a:ln>
          </c:spPr>
          <c:xVal>
            <c:numRef>
              <c:f>'IV-5'!$M$95:$N$95</c:f>
              <c:numCache>
                <c:formatCode>General</c:formatCode>
                <c:ptCount val="2"/>
              </c:numCache>
            </c:numRef>
          </c:xVal>
          <c:yVal>
            <c:numRef>
              <c:f>'IV-5'!$M$99:$N$99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4"/>
          <c:order val="4"/>
          <c:tx>
            <c:v>Rt5</c:v>
          </c:tx>
          <c:spPr>
            <a:ln w="47625">
              <a:noFill/>
            </a:ln>
          </c:spPr>
          <c:xVal>
            <c:numRef>
              <c:f>'IV-5'!$P$95:$R$95</c:f>
              <c:numCache>
                <c:formatCode>General</c:formatCode>
                <c:ptCount val="3"/>
              </c:numCache>
            </c:numRef>
          </c:xVal>
          <c:yVal>
            <c:numRef>
              <c:f>'IV-5'!$P$99:$R$99</c:f>
              <c:numCache>
                <c:formatCode>General</c:formatCode>
                <c:ptCount val="3"/>
              </c:numCache>
            </c:numRef>
          </c:yVal>
          <c:smooth val="0"/>
        </c:ser>
        <c:ser>
          <c:idx val="5"/>
          <c:order val="5"/>
          <c:tx>
            <c:v>Rt7</c:v>
          </c:tx>
          <c:spPr>
            <a:ln w="47625">
              <a:noFill/>
            </a:ln>
          </c:spPr>
          <c:xVal>
            <c:numRef>
              <c:f>'IV-5'!$V$95:$AC$95</c:f>
              <c:numCache>
                <c:formatCode>General</c:formatCode>
                <c:ptCount val="8"/>
              </c:numCache>
            </c:numRef>
          </c:xVal>
          <c:yVal>
            <c:numRef>
              <c:f>'IV-5'!$V$99:$AC$99</c:f>
              <c:numCache>
                <c:formatCode>General</c:formatCode>
                <c:ptCount val="8"/>
              </c:numCache>
            </c:numRef>
          </c:yVal>
          <c:smooth val="0"/>
        </c:ser>
        <c:ser>
          <c:idx val="6"/>
          <c:order val="6"/>
          <c:tx>
            <c:v>Rt8</c:v>
          </c:tx>
          <c:spPr>
            <a:ln w="47625">
              <a:noFill/>
            </a:ln>
          </c:spPr>
          <c:xVal>
            <c:numRef>
              <c:f>'IV-5'!$AE$95:$AF$95</c:f>
              <c:numCache>
                <c:formatCode>General</c:formatCode>
                <c:ptCount val="2"/>
              </c:numCache>
            </c:numRef>
          </c:xVal>
          <c:yVal>
            <c:numRef>
              <c:f>'IV-5'!$AE$99:$AF$99</c:f>
              <c:numCache>
                <c:formatCode>General</c:formatCode>
                <c:ptCount val="2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57875264"/>
        <c:axId val="-2036277392"/>
      </c:scatterChart>
      <c:valAx>
        <c:axId val="1957875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2W+Nb+Ta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-2036277392"/>
        <c:crosses val="autoZero"/>
        <c:crossBetween val="midCat"/>
      </c:valAx>
      <c:valAx>
        <c:axId val="-20362773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Fe+Cr+V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95787526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Rt1</c:v>
          </c:tx>
          <c:spPr>
            <a:ln w="47625">
              <a:noFill/>
            </a:ln>
          </c:spPr>
          <c:xVal>
            <c:numRef>
              <c:f>'IV-5'!$C$95</c:f>
              <c:numCache>
                <c:formatCode>General</c:formatCode>
                <c:ptCount val="1"/>
              </c:numCache>
            </c:numRef>
          </c:xVal>
          <c:yVal>
            <c:numRef>
              <c:f>'IV-5'!$C$100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"/>
          <c:order val="1"/>
          <c:tx>
            <c:v>Rt2</c:v>
          </c:tx>
          <c:spPr>
            <a:ln w="47625">
              <a:noFill/>
            </a:ln>
          </c:spPr>
          <c:xVal>
            <c:numRef>
              <c:f>'IV-5'!$E$95:$F$95</c:f>
              <c:numCache>
                <c:formatCode>General</c:formatCode>
                <c:ptCount val="2"/>
              </c:numCache>
            </c:numRef>
          </c:xVal>
          <c:yVal>
            <c:numRef>
              <c:f>'IV-5'!$E$100:$F$100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2"/>
          <c:order val="2"/>
          <c:tx>
            <c:v>Rt3</c:v>
          </c:tx>
          <c:spPr>
            <a:ln w="47625">
              <a:noFill/>
            </a:ln>
          </c:spPr>
          <c:xVal>
            <c:numRef>
              <c:f>'IV-5'!$H$95:$K$95</c:f>
              <c:numCache>
                <c:formatCode>General</c:formatCode>
                <c:ptCount val="4"/>
              </c:numCache>
            </c:numRef>
          </c:xVal>
          <c:yVal>
            <c:numRef>
              <c:f>'IV-5'!$H$100:$K$100</c:f>
              <c:numCache>
                <c:formatCode>General</c:formatCode>
                <c:ptCount val="4"/>
              </c:numCache>
            </c:numRef>
          </c:yVal>
          <c:smooth val="0"/>
        </c:ser>
        <c:ser>
          <c:idx val="3"/>
          <c:order val="3"/>
          <c:tx>
            <c:v>Rt4</c:v>
          </c:tx>
          <c:spPr>
            <a:ln w="47625">
              <a:noFill/>
            </a:ln>
          </c:spPr>
          <c:xVal>
            <c:numRef>
              <c:f>'IV-5'!$M$95:$N$95</c:f>
              <c:numCache>
                <c:formatCode>General</c:formatCode>
                <c:ptCount val="2"/>
              </c:numCache>
            </c:numRef>
          </c:xVal>
          <c:yVal>
            <c:numRef>
              <c:f>'IV-5'!$M$100:$N$100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4"/>
          <c:order val="4"/>
          <c:tx>
            <c:v>Rt5</c:v>
          </c:tx>
          <c:spPr>
            <a:ln w="47625">
              <a:noFill/>
            </a:ln>
          </c:spPr>
          <c:xVal>
            <c:numRef>
              <c:f>'IV-5'!$P$95:$R$95</c:f>
              <c:numCache>
                <c:formatCode>General</c:formatCode>
                <c:ptCount val="3"/>
              </c:numCache>
            </c:numRef>
          </c:xVal>
          <c:yVal>
            <c:numRef>
              <c:f>'IV-5'!$P$100:$R$100</c:f>
              <c:numCache>
                <c:formatCode>General</c:formatCode>
                <c:ptCount val="3"/>
              </c:numCache>
            </c:numRef>
          </c:yVal>
          <c:smooth val="0"/>
        </c:ser>
        <c:ser>
          <c:idx val="5"/>
          <c:order val="5"/>
          <c:tx>
            <c:v>Rt6</c:v>
          </c:tx>
          <c:spPr>
            <a:ln w="47625">
              <a:noFill/>
            </a:ln>
          </c:spPr>
          <c:xVal>
            <c:numRef>
              <c:f>'IV-5'!$T$95</c:f>
              <c:numCache>
                <c:formatCode>General</c:formatCode>
                <c:ptCount val="1"/>
              </c:numCache>
            </c:numRef>
          </c:xVal>
          <c:yVal>
            <c:numRef>
              <c:f>'IV-5'!$T$100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6"/>
          <c:order val="6"/>
          <c:tx>
            <c:v>Rt7</c:v>
          </c:tx>
          <c:spPr>
            <a:ln w="47625">
              <a:noFill/>
            </a:ln>
          </c:spPr>
          <c:xVal>
            <c:numRef>
              <c:f>'IV-5'!$V$95:$AC$95</c:f>
              <c:numCache>
                <c:formatCode>General</c:formatCode>
                <c:ptCount val="8"/>
              </c:numCache>
            </c:numRef>
          </c:xVal>
          <c:yVal>
            <c:numRef>
              <c:f>'IV-5'!$V$100:$AC$100</c:f>
              <c:numCache>
                <c:formatCode>General</c:formatCode>
                <c:ptCount val="8"/>
              </c:numCache>
            </c:numRef>
          </c:yVal>
          <c:smooth val="0"/>
        </c:ser>
        <c:ser>
          <c:idx val="7"/>
          <c:order val="7"/>
          <c:tx>
            <c:v>Rt8</c:v>
          </c:tx>
          <c:spPr>
            <a:ln w="47625">
              <a:noFill/>
            </a:ln>
          </c:spPr>
          <c:xVal>
            <c:numRef>
              <c:f>'IV-5'!$AE$95:$AF$95</c:f>
              <c:numCache>
                <c:formatCode>General</c:formatCode>
                <c:ptCount val="2"/>
              </c:numCache>
            </c:numRef>
          </c:xVal>
          <c:yVal>
            <c:numRef>
              <c:f>'IV-5'!$AE$100:$AF$100</c:f>
              <c:numCache>
                <c:formatCode>General</c:formatCode>
                <c:ptCount val="2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8793712"/>
        <c:axId val="-1985271008"/>
      </c:scatterChart>
      <c:valAx>
        <c:axId val="1868793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2W+Nb+Ta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-1985271008"/>
        <c:crosses val="autoZero"/>
        <c:crossBetween val="midCat"/>
      </c:valAx>
      <c:valAx>
        <c:axId val="-1985271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Fe+Cr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87937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Rt1</c:v>
          </c:tx>
          <c:spPr>
            <a:ln w="47625">
              <a:noFill/>
            </a:ln>
          </c:spPr>
          <c:xVal>
            <c:numRef>
              <c:f>'IV-5'!$C$51</c:f>
              <c:numCache>
                <c:formatCode>General</c:formatCode>
                <c:ptCount val="1"/>
              </c:numCache>
            </c:numRef>
          </c:xVal>
          <c:yVal>
            <c:numRef>
              <c:f>'IV-5'!$C$45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"/>
          <c:order val="1"/>
          <c:tx>
            <c:v>Rt2</c:v>
          </c:tx>
          <c:spPr>
            <a:ln w="47625">
              <a:noFill/>
            </a:ln>
          </c:spPr>
          <c:xVal>
            <c:numRef>
              <c:f>'IV-5'!$E$51:$F$51</c:f>
              <c:numCache>
                <c:formatCode>General</c:formatCode>
                <c:ptCount val="2"/>
              </c:numCache>
            </c:numRef>
          </c:xVal>
          <c:yVal>
            <c:numRef>
              <c:f>'IV-5'!$E$45:$F$45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2"/>
          <c:order val="2"/>
          <c:tx>
            <c:v>Rt3</c:v>
          </c:tx>
          <c:spPr>
            <a:ln w="47625">
              <a:noFill/>
            </a:ln>
          </c:spPr>
          <c:xVal>
            <c:numRef>
              <c:f>'IV-5'!$H$51:$K$51</c:f>
              <c:numCache>
                <c:formatCode>General</c:formatCode>
                <c:ptCount val="4"/>
              </c:numCache>
            </c:numRef>
          </c:xVal>
          <c:yVal>
            <c:numRef>
              <c:f>'IV-5'!$H$45:$K$45</c:f>
              <c:numCache>
                <c:formatCode>General</c:formatCode>
                <c:ptCount val="4"/>
              </c:numCache>
            </c:numRef>
          </c:yVal>
          <c:smooth val="0"/>
        </c:ser>
        <c:ser>
          <c:idx val="3"/>
          <c:order val="3"/>
          <c:tx>
            <c:v>Rt4</c:v>
          </c:tx>
          <c:spPr>
            <a:ln w="47625">
              <a:noFill/>
            </a:ln>
          </c:spPr>
          <c:xVal>
            <c:numRef>
              <c:f>'IV-5'!$M$51:$N$51</c:f>
              <c:numCache>
                <c:formatCode>General</c:formatCode>
                <c:ptCount val="2"/>
              </c:numCache>
            </c:numRef>
          </c:xVal>
          <c:yVal>
            <c:numRef>
              <c:f>'IV-5'!$M$45:$N$45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4"/>
          <c:order val="4"/>
          <c:tx>
            <c:v>Rt5</c:v>
          </c:tx>
          <c:spPr>
            <a:ln w="47625">
              <a:noFill/>
            </a:ln>
          </c:spPr>
          <c:xVal>
            <c:numRef>
              <c:f>'IV-5'!$P$51:$R$51</c:f>
              <c:numCache>
                <c:formatCode>General</c:formatCode>
                <c:ptCount val="3"/>
              </c:numCache>
            </c:numRef>
          </c:xVal>
          <c:yVal>
            <c:numRef>
              <c:f>'IV-5'!$P$45:$R$45</c:f>
              <c:numCache>
                <c:formatCode>General</c:formatCode>
                <c:ptCount val="3"/>
              </c:numCache>
            </c:numRef>
          </c:yVal>
          <c:smooth val="0"/>
        </c:ser>
        <c:ser>
          <c:idx val="5"/>
          <c:order val="5"/>
          <c:tx>
            <c:v>Rt6</c:v>
          </c:tx>
          <c:spPr>
            <a:ln w="47625">
              <a:noFill/>
            </a:ln>
          </c:spPr>
          <c:xVal>
            <c:numRef>
              <c:f>'IV-5'!$T$51</c:f>
              <c:numCache>
                <c:formatCode>General</c:formatCode>
                <c:ptCount val="1"/>
              </c:numCache>
            </c:numRef>
          </c:xVal>
          <c:yVal>
            <c:numRef>
              <c:f>'IV-5'!$T$45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6"/>
          <c:order val="6"/>
          <c:tx>
            <c:v>Rt7</c:v>
          </c:tx>
          <c:spPr>
            <a:ln w="47625">
              <a:noFill/>
            </a:ln>
          </c:spPr>
          <c:xVal>
            <c:numRef>
              <c:f>'IV-5'!$V$51:$AC$51</c:f>
              <c:numCache>
                <c:formatCode>General</c:formatCode>
                <c:ptCount val="8"/>
              </c:numCache>
            </c:numRef>
          </c:xVal>
          <c:yVal>
            <c:numRef>
              <c:f>'IV-5'!$V$45:$AC$45</c:f>
              <c:numCache>
                <c:formatCode>General</c:formatCode>
                <c:ptCount val="8"/>
              </c:numCache>
            </c:numRef>
          </c:yVal>
          <c:smooth val="0"/>
        </c:ser>
        <c:ser>
          <c:idx val="7"/>
          <c:order val="7"/>
          <c:tx>
            <c:v>Rt8</c:v>
          </c:tx>
          <c:spPr>
            <a:ln w="47625">
              <a:noFill/>
            </a:ln>
          </c:spPr>
          <c:xVal>
            <c:numRef>
              <c:f>'IV-5'!$AE$51:$AF$51</c:f>
              <c:numCache>
                <c:formatCode>General</c:formatCode>
                <c:ptCount val="2"/>
              </c:numCache>
            </c:numRef>
          </c:xVal>
          <c:yVal>
            <c:numRef>
              <c:f>'IV-5'!$AE$45:$AF$45</c:f>
              <c:numCache>
                <c:formatCode>General</c:formatCode>
                <c:ptCount val="2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9798320"/>
        <c:axId val="1958417280"/>
      </c:scatterChart>
      <c:valAx>
        <c:axId val="1869798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Ti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958417280"/>
        <c:crosses val="autoZero"/>
        <c:crossBetween val="midCat"/>
      </c:valAx>
      <c:valAx>
        <c:axId val="19584172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Sn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97983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Rt1</c:v>
          </c:tx>
          <c:spPr>
            <a:ln w="47625">
              <a:noFill/>
            </a:ln>
          </c:spPr>
          <c:xVal>
            <c:numRef>
              <c:f>'IV-5'!$C$51</c:f>
              <c:numCache>
                <c:formatCode>General</c:formatCode>
                <c:ptCount val="1"/>
              </c:numCache>
            </c:numRef>
          </c:xVal>
          <c:yVal>
            <c:numRef>
              <c:f>'IV-5'!$C$56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"/>
          <c:order val="1"/>
          <c:tx>
            <c:v>Rt2</c:v>
          </c:tx>
          <c:spPr>
            <a:ln w="47625">
              <a:noFill/>
            </a:ln>
          </c:spPr>
          <c:xVal>
            <c:numRef>
              <c:f>'IV-5'!$E$51:$F$51</c:f>
              <c:numCache>
                <c:formatCode>General</c:formatCode>
                <c:ptCount val="2"/>
              </c:numCache>
            </c:numRef>
          </c:xVal>
          <c:yVal>
            <c:numRef>
              <c:f>'IV-5'!$E$56:$F$56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2"/>
          <c:order val="2"/>
          <c:tx>
            <c:v>Rt3</c:v>
          </c:tx>
          <c:spPr>
            <a:ln w="47625">
              <a:noFill/>
            </a:ln>
          </c:spPr>
          <c:xVal>
            <c:numRef>
              <c:f>'IV-5'!$H$51:$K$51</c:f>
              <c:numCache>
                <c:formatCode>General</c:formatCode>
                <c:ptCount val="4"/>
              </c:numCache>
            </c:numRef>
          </c:xVal>
          <c:yVal>
            <c:numRef>
              <c:f>'IV-5'!$H$56:$K$56</c:f>
              <c:numCache>
                <c:formatCode>General</c:formatCode>
                <c:ptCount val="4"/>
              </c:numCache>
            </c:numRef>
          </c:yVal>
          <c:smooth val="0"/>
        </c:ser>
        <c:ser>
          <c:idx val="3"/>
          <c:order val="3"/>
          <c:tx>
            <c:v>Rt4</c:v>
          </c:tx>
          <c:spPr>
            <a:ln w="47625">
              <a:noFill/>
            </a:ln>
          </c:spPr>
          <c:xVal>
            <c:numRef>
              <c:f>'IV-5'!$M$51:$N$51</c:f>
              <c:numCache>
                <c:formatCode>General</c:formatCode>
                <c:ptCount val="2"/>
              </c:numCache>
            </c:numRef>
          </c:xVal>
          <c:yVal>
            <c:numRef>
              <c:f>'IV-5'!$M$56:$N$56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4"/>
          <c:order val="4"/>
          <c:tx>
            <c:v>Rt5</c:v>
          </c:tx>
          <c:spPr>
            <a:ln w="47625">
              <a:noFill/>
            </a:ln>
          </c:spPr>
          <c:xVal>
            <c:numRef>
              <c:f>'IV-5'!$P$51:$R$51</c:f>
              <c:numCache>
                <c:formatCode>General</c:formatCode>
                <c:ptCount val="3"/>
              </c:numCache>
            </c:numRef>
          </c:xVal>
          <c:yVal>
            <c:numRef>
              <c:f>'IV-5'!$P$56:$R$56</c:f>
              <c:numCache>
                <c:formatCode>General</c:formatCode>
                <c:ptCount val="3"/>
              </c:numCache>
            </c:numRef>
          </c:yVal>
          <c:smooth val="0"/>
        </c:ser>
        <c:ser>
          <c:idx val="5"/>
          <c:order val="5"/>
          <c:tx>
            <c:v>Rt6</c:v>
          </c:tx>
          <c:spPr>
            <a:ln w="47625">
              <a:noFill/>
            </a:ln>
          </c:spPr>
          <c:xVal>
            <c:numRef>
              <c:f>'IV-5'!$T$51</c:f>
              <c:numCache>
                <c:formatCode>General</c:formatCode>
                <c:ptCount val="1"/>
              </c:numCache>
            </c:numRef>
          </c:xVal>
          <c:yVal>
            <c:numRef>
              <c:f>'IV-5'!$T$56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6"/>
          <c:order val="6"/>
          <c:tx>
            <c:v>Rt7</c:v>
          </c:tx>
          <c:spPr>
            <a:ln w="47625">
              <a:noFill/>
            </a:ln>
          </c:spPr>
          <c:xVal>
            <c:numRef>
              <c:f>'IV-5'!$V$51:$AC$51</c:f>
              <c:numCache>
                <c:formatCode>General</c:formatCode>
                <c:ptCount val="8"/>
              </c:numCache>
            </c:numRef>
          </c:xVal>
          <c:yVal>
            <c:numRef>
              <c:f>'IV-5'!$V$56:$AC$56</c:f>
              <c:numCache>
                <c:formatCode>General</c:formatCode>
                <c:ptCount val="8"/>
              </c:numCache>
            </c:numRef>
          </c:yVal>
          <c:smooth val="0"/>
        </c:ser>
        <c:ser>
          <c:idx val="7"/>
          <c:order val="7"/>
          <c:tx>
            <c:v>Rt8</c:v>
          </c:tx>
          <c:spPr>
            <a:ln w="47625">
              <a:noFill/>
            </a:ln>
          </c:spPr>
          <c:xVal>
            <c:numRef>
              <c:f>'IV-5'!$AE$51:$AF$51</c:f>
              <c:numCache>
                <c:formatCode>General</c:formatCode>
                <c:ptCount val="2"/>
              </c:numCache>
            </c:numRef>
          </c:xVal>
          <c:yVal>
            <c:numRef>
              <c:f>'IV-5'!$AE$56:$AF$56</c:f>
              <c:numCache>
                <c:formatCode>General</c:formatCode>
                <c:ptCount val="2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1538896"/>
        <c:axId val="-2101541216"/>
      </c:scatterChart>
      <c:valAx>
        <c:axId val="-2101538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Ti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-2101541216"/>
        <c:crosses val="autoZero"/>
        <c:crossBetween val="midCat"/>
      </c:valAx>
      <c:valAx>
        <c:axId val="-21015412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Nb+Ta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-210153889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IV-5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Rt1-P</c:v>
          </c:tx>
          <c:spPr>
            <a:ln w="47625">
              <a:noFill/>
            </a:ln>
          </c:spPr>
          <c:xVal>
            <c:numRef>
              <c:f>'IV-5'!$C$46</c:f>
              <c:numCache>
                <c:formatCode>General</c:formatCode>
                <c:ptCount val="1"/>
              </c:numCache>
            </c:numRef>
          </c:xVal>
          <c:yVal>
            <c:numRef>
              <c:f>'IV-5'!$C$44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"/>
          <c:order val="1"/>
          <c:tx>
            <c:v>Rt2-P</c:v>
          </c:tx>
          <c:spPr>
            <a:ln w="47625">
              <a:noFill/>
            </a:ln>
          </c:spPr>
          <c:xVal>
            <c:numRef>
              <c:f>'IV-5'!$E$46</c:f>
              <c:numCache>
                <c:formatCode>General</c:formatCode>
                <c:ptCount val="1"/>
              </c:numCache>
            </c:numRef>
          </c:xVal>
          <c:yVal>
            <c:numRef>
              <c:f>'IV-5'!$E$44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2"/>
          <c:order val="2"/>
          <c:tx>
            <c:v>Rt2-p</c:v>
          </c:tx>
          <c:spPr>
            <a:ln w="47625">
              <a:noFill/>
            </a:ln>
          </c:spPr>
          <c:xVal>
            <c:numRef>
              <c:f>'IV-5'!$F$46</c:f>
              <c:numCache>
                <c:formatCode>General</c:formatCode>
                <c:ptCount val="1"/>
              </c:numCache>
            </c:numRef>
          </c:xVal>
          <c:yVal>
            <c:numRef>
              <c:f>'IV-5'!$F$44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3"/>
          <c:order val="3"/>
          <c:tx>
            <c:v>Rt3-P</c:v>
          </c:tx>
          <c:spPr>
            <a:ln w="47625">
              <a:noFill/>
            </a:ln>
          </c:spPr>
          <c:xVal>
            <c:numRef>
              <c:f>'IV-5'!$H$46</c:f>
              <c:numCache>
                <c:formatCode>General</c:formatCode>
                <c:ptCount val="1"/>
              </c:numCache>
            </c:numRef>
          </c:xVal>
          <c:yVal>
            <c:numRef>
              <c:f>'IV-5'!$H$44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4"/>
          <c:order val="4"/>
          <c:tx>
            <c:v>Rt3-p</c:v>
          </c:tx>
          <c:spPr>
            <a:ln w="47625">
              <a:noFill/>
            </a:ln>
          </c:spPr>
          <c:xVal>
            <c:numRef>
              <c:f>'IV-5'!$I$46:$K$46</c:f>
              <c:numCache>
                <c:formatCode>General</c:formatCode>
                <c:ptCount val="3"/>
              </c:numCache>
            </c:numRef>
          </c:xVal>
          <c:yVal>
            <c:numRef>
              <c:f>'IV-5'!$I$44:$K$44</c:f>
              <c:numCache>
                <c:formatCode>General</c:formatCode>
                <c:ptCount val="3"/>
              </c:numCache>
            </c:numRef>
          </c:yVal>
          <c:smooth val="0"/>
        </c:ser>
        <c:ser>
          <c:idx val="5"/>
          <c:order val="5"/>
          <c:tx>
            <c:v>Rt4-P</c:v>
          </c:tx>
          <c:spPr>
            <a:ln w="47625">
              <a:noFill/>
            </a:ln>
          </c:spPr>
          <c:xVal>
            <c:numRef>
              <c:f>'IV-5'!$M$46</c:f>
              <c:numCache>
                <c:formatCode>General</c:formatCode>
                <c:ptCount val="1"/>
              </c:numCache>
            </c:numRef>
          </c:xVal>
          <c:yVal>
            <c:numRef>
              <c:f>'IV-5'!$M$44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6"/>
          <c:order val="6"/>
          <c:tx>
            <c:v>Rt4-p</c:v>
          </c:tx>
          <c:spPr>
            <a:ln w="47625">
              <a:noFill/>
            </a:ln>
          </c:spPr>
          <c:xVal>
            <c:numRef>
              <c:f>'IV-5'!$N$46</c:f>
              <c:numCache>
                <c:formatCode>General</c:formatCode>
                <c:ptCount val="1"/>
              </c:numCache>
            </c:numRef>
          </c:xVal>
          <c:yVal>
            <c:numRef>
              <c:f>'IV-5'!$N$44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7"/>
          <c:order val="7"/>
          <c:tx>
            <c:v>Rt5-P</c:v>
          </c:tx>
          <c:spPr>
            <a:ln w="47625">
              <a:noFill/>
            </a:ln>
          </c:spPr>
          <c:xVal>
            <c:numRef>
              <c:f>'IV-5'!$P$46</c:f>
              <c:numCache>
                <c:formatCode>General</c:formatCode>
                <c:ptCount val="1"/>
              </c:numCache>
            </c:numRef>
          </c:xVal>
          <c:yVal>
            <c:numRef>
              <c:f>'IV-5'!$P$44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8"/>
          <c:order val="8"/>
          <c:tx>
            <c:v>Rt5-p</c:v>
          </c:tx>
          <c:spPr>
            <a:ln w="47625">
              <a:noFill/>
            </a:ln>
          </c:spPr>
          <c:xVal>
            <c:numRef>
              <c:f>'IV-5'!$Q$46:$R$46</c:f>
              <c:numCache>
                <c:formatCode>General</c:formatCode>
                <c:ptCount val="2"/>
              </c:numCache>
            </c:numRef>
          </c:xVal>
          <c:yVal>
            <c:numRef>
              <c:f>'IV-5'!$Q$44:$R$44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9"/>
          <c:order val="9"/>
          <c:tx>
            <c:v>Rt6-p</c:v>
          </c:tx>
          <c:spPr>
            <a:ln w="47625">
              <a:noFill/>
            </a:ln>
          </c:spPr>
          <c:xVal>
            <c:numRef>
              <c:f>'IV-5'!$T$46</c:f>
              <c:numCache>
                <c:formatCode>General</c:formatCode>
                <c:ptCount val="1"/>
              </c:numCache>
            </c:numRef>
          </c:xVal>
          <c:yVal>
            <c:numRef>
              <c:f>'IV-5'!$T$44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0"/>
          <c:order val="10"/>
          <c:tx>
            <c:v>Rt7-p</c:v>
          </c:tx>
          <c:spPr>
            <a:ln w="47625">
              <a:noFill/>
            </a:ln>
          </c:spPr>
          <c:xVal>
            <c:numRef>
              <c:f>'IV-5'!$V$46</c:f>
              <c:numCache>
                <c:formatCode>General</c:formatCode>
                <c:ptCount val="1"/>
              </c:numCache>
            </c:numRef>
          </c:xVal>
          <c:yVal>
            <c:numRef>
              <c:f>'IV-5'!$V$44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1"/>
          <c:order val="11"/>
          <c:tx>
            <c:v>Rt7-P</c:v>
          </c:tx>
          <c:spPr>
            <a:ln w="47625">
              <a:noFill/>
            </a:ln>
          </c:spPr>
          <c:xVal>
            <c:numRef>
              <c:f>'IV-5'!$W$46</c:f>
              <c:numCache>
                <c:formatCode>General</c:formatCode>
                <c:ptCount val="1"/>
              </c:numCache>
            </c:numRef>
          </c:xVal>
          <c:yVal>
            <c:numRef>
              <c:f>'IV-5'!$W$44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2"/>
          <c:order val="12"/>
          <c:tx>
            <c:v>Rt7-pb</c:v>
          </c:tx>
          <c:spPr>
            <a:ln w="47625">
              <a:noFill/>
            </a:ln>
          </c:spPr>
          <c:xVal>
            <c:numRef>
              <c:f>'IV-5'!$X$46</c:f>
              <c:numCache>
                <c:formatCode>General</c:formatCode>
                <c:ptCount val="1"/>
              </c:numCache>
            </c:numRef>
          </c:xVal>
          <c:yVal>
            <c:numRef>
              <c:f>'IV-5'!$X$44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3"/>
          <c:order val="13"/>
          <c:tx>
            <c:v>Rt7-P</c:v>
          </c:tx>
          <c:spPr>
            <a:ln w="47625">
              <a:noFill/>
            </a:ln>
          </c:spPr>
          <c:xVal>
            <c:numRef>
              <c:f>'IV-5'!$AA$46</c:f>
              <c:numCache>
                <c:formatCode>General</c:formatCode>
                <c:ptCount val="1"/>
              </c:numCache>
            </c:numRef>
          </c:xVal>
          <c:yVal>
            <c:numRef>
              <c:f>'IV-5'!$AA$44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4"/>
          <c:order val="14"/>
          <c:tx>
            <c:v>Rt7-pb</c:v>
          </c:tx>
          <c:spPr>
            <a:ln w="47625">
              <a:noFill/>
            </a:ln>
          </c:spPr>
          <c:xVal>
            <c:numRef>
              <c:f>'IV-5'!$X$46</c:f>
              <c:numCache>
                <c:formatCode>General</c:formatCode>
                <c:ptCount val="1"/>
              </c:numCache>
            </c:numRef>
          </c:xVal>
          <c:yVal>
            <c:numRef>
              <c:f>'IV-5'!$X$44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5"/>
          <c:order val="15"/>
          <c:tx>
            <c:v>Rt7-P</c:v>
          </c:tx>
          <c:spPr>
            <a:ln w="47625">
              <a:noFill/>
            </a:ln>
          </c:spPr>
          <c:xVal>
            <c:numRef>
              <c:f>'IV-5'!$AC$46</c:f>
              <c:numCache>
                <c:formatCode>General</c:formatCode>
                <c:ptCount val="1"/>
              </c:numCache>
            </c:numRef>
          </c:xVal>
          <c:yVal>
            <c:numRef>
              <c:f>'IV-5'!$AC$44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6"/>
          <c:order val="16"/>
          <c:tx>
            <c:v>Rt8-p</c:v>
          </c:tx>
          <c:spPr>
            <a:ln w="47625">
              <a:noFill/>
            </a:ln>
          </c:spPr>
          <c:xVal>
            <c:numRef>
              <c:f>'IV-5'!$AE$46</c:f>
              <c:numCache>
                <c:formatCode>General</c:formatCode>
                <c:ptCount val="1"/>
              </c:numCache>
            </c:numRef>
          </c:xVal>
          <c:yVal>
            <c:numRef>
              <c:f>'IV-5'!$AE$44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7"/>
          <c:order val="17"/>
          <c:tx>
            <c:v>Rt7-pa</c:v>
          </c:tx>
          <c:spPr>
            <a:ln w="47625">
              <a:noFill/>
            </a:ln>
          </c:spPr>
          <c:xVal>
            <c:numRef>
              <c:f>'IV-5'!$Y$46:$Z$46</c:f>
              <c:numCache>
                <c:formatCode>General</c:formatCode>
                <c:ptCount val="2"/>
              </c:numCache>
            </c:numRef>
          </c:xVal>
          <c:yVal>
            <c:numRef>
              <c:f>'IV-5'!$Y$44:$Z$44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18"/>
          <c:order val="18"/>
          <c:tx>
            <c:v>Rt7-pa</c:v>
          </c:tx>
          <c:spPr>
            <a:ln w="47625">
              <a:noFill/>
            </a:ln>
          </c:spPr>
          <c:xVal>
            <c:numRef>
              <c:f>'IV-5'!$AB$46</c:f>
              <c:numCache>
                <c:formatCode>General</c:formatCode>
                <c:ptCount val="1"/>
              </c:numCache>
            </c:numRef>
          </c:xVal>
          <c:yVal>
            <c:numRef>
              <c:f>'IV-5'!$AB$44</c:f>
              <c:numCache>
                <c:formatCode>General</c:formatCode>
                <c:ptCount val="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1743232"/>
        <c:axId val="-2101750720"/>
      </c:scatterChart>
      <c:valAx>
        <c:axId val="-2101743232"/>
        <c:scaling>
          <c:orientation val="minMax"/>
          <c:max val="0.0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Nb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-2101750720"/>
        <c:crosses val="autoZero"/>
        <c:crossBetween val="midCat"/>
      </c:valAx>
      <c:valAx>
        <c:axId val="-21017507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W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-2101743232"/>
        <c:crosses val="autoZero"/>
        <c:crossBetween val="midCat"/>
      </c:valAx>
    </c:plotArea>
    <c:legend>
      <c:legendPos val="r"/>
      <c:legendEntry>
        <c:idx val="12"/>
        <c:delete val="1"/>
      </c:legendEntry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Nb#</c:v>
          </c:tx>
          <c:val>
            <c:numRef>
              <c:f>serie!$AC$53:$AR$53</c:f>
              <c:numCache>
                <c:formatCode>0.000</c:formatCode>
                <c:ptCount val="16"/>
                <c:pt idx="0">
                  <c:v>0.675052753069004</c:v>
                </c:pt>
                <c:pt idx="1">
                  <c:v>0.939242766134757</c:v>
                </c:pt>
                <c:pt idx="2">
                  <c:v>0.583725368961531</c:v>
                </c:pt>
                <c:pt idx="3">
                  <c:v>0.791347731323666</c:v>
                </c:pt>
                <c:pt idx="4">
                  <c:v>0.873812926407096</c:v>
                </c:pt>
                <c:pt idx="5">
                  <c:v>0.818306930947198</c:v>
                </c:pt>
                <c:pt idx="6">
                  <c:v>0.660739063755203</c:v>
                </c:pt>
                <c:pt idx="7">
                  <c:v>0.77805647126272</c:v>
                </c:pt>
                <c:pt idx="8">
                  <c:v>0.831935838598591</c:v>
                </c:pt>
                <c:pt idx="9">
                  <c:v>0.81610671923934</c:v>
                </c:pt>
                <c:pt idx="10">
                  <c:v>0.905091321410292</c:v>
                </c:pt>
                <c:pt idx="11">
                  <c:v>0.863567781085834</c:v>
                </c:pt>
                <c:pt idx="12">
                  <c:v>0.773828869785821</c:v>
                </c:pt>
                <c:pt idx="13">
                  <c:v>0.7937151323549</c:v>
                </c:pt>
                <c:pt idx="14">
                  <c:v>0.7919544991435</c:v>
                </c:pt>
                <c:pt idx="15">
                  <c:v>0.687969188713427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5409920"/>
        <c:axId val="1863470736"/>
      </c:lineChart>
      <c:catAx>
        <c:axId val="2125409920"/>
        <c:scaling>
          <c:orientation val="minMax"/>
        </c:scaling>
        <c:delete val="0"/>
        <c:axPos val="b"/>
        <c:majorTickMark val="out"/>
        <c:minorTickMark val="none"/>
        <c:tickLblPos val="nextTo"/>
        <c:crossAx val="1863470736"/>
        <c:crosses val="autoZero"/>
        <c:auto val="1"/>
        <c:lblAlgn val="ctr"/>
        <c:lblOffset val="100"/>
        <c:noMultiLvlLbl val="0"/>
      </c:catAx>
      <c:valAx>
        <c:axId val="1863470736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1254099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Rt7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</c:v>
          </c:tx>
          <c:cat>
            <c:strRef>
              <c:f>'XIII-1c'!$AN$8:$BF$8</c:f>
              <c:strCache>
                <c:ptCount val="19"/>
                <c:pt idx="0">
                  <c:v>pb</c:v>
                </c:pt>
                <c:pt idx="2">
                  <c:v>pb</c:v>
                </c:pt>
                <c:pt idx="3">
                  <c:v>pb</c:v>
                </c:pt>
                <c:pt idx="4">
                  <c:v>pb</c:v>
                </c:pt>
                <c:pt idx="6">
                  <c:v>pb</c:v>
                </c:pt>
                <c:pt idx="7">
                  <c:v>pb</c:v>
                </c:pt>
                <c:pt idx="9">
                  <c:v>pb</c:v>
                </c:pt>
                <c:pt idx="10">
                  <c:v>pb</c:v>
                </c:pt>
                <c:pt idx="11">
                  <c:v>pb</c:v>
                </c:pt>
                <c:pt idx="13">
                  <c:v>pb</c:v>
                </c:pt>
                <c:pt idx="14">
                  <c:v>pb</c:v>
                </c:pt>
                <c:pt idx="16">
                  <c:v>pb</c:v>
                </c:pt>
                <c:pt idx="18">
                  <c:v>pb</c:v>
                </c:pt>
              </c:strCache>
            </c:strRef>
          </c:cat>
          <c:val>
            <c:numRef>
              <c:f>'XIII-1c'!$AN$49:$BF$49</c:f>
              <c:numCache>
                <c:formatCode>General</c:formatCode>
                <c:ptCount val="19"/>
              </c:numCache>
            </c:numRef>
          </c:val>
          <c:smooth val="0"/>
        </c:ser>
        <c:ser>
          <c:idx val="1"/>
          <c:order val="1"/>
          <c:tx>
            <c:v>Sn</c:v>
          </c:tx>
          <c:cat>
            <c:strRef>
              <c:f>'XIII-1c'!$AN$8:$BF$8</c:f>
              <c:strCache>
                <c:ptCount val="19"/>
                <c:pt idx="0">
                  <c:v>pb</c:v>
                </c:pt>
                <c:pt idx="2">
                  <c:v>pb</c:v>
                </c:pt>
                <c:pt idx="3">
                  <c:v>pb</c:v>
                </c:pt>
                <c:pt idx="4">
                  <c:v>pb</c:v>
                </c:pt>
                <c:pt idx="6">
                  <c:v>pb</c:v>
                </c:pt>
                <c:pt idx="7">
                  <c:v>pb</c:v>
                </c:pt>
                <c:pt idx="9">
                  <c:v>pb</c:v>
                </c:pt>
                <c:pt idx="10">
                  <c:v>pb</c:v>
                </c:pt>
                <c:pt idx="11">
                  <c:v>pb</c:v>
                </c:pt>
                <c:pt idx="13">
                  <c:v>pb</c:v>
                </c:pt>
                <c:pt idx="14">
                  <c:v>pb</c:v>
                </c:pt>
                <c:pt idx="16">
                  <c:v>pb</c:v>
                </c:pt>
                <c:pt idx="18">
                  <c:v>pb</c:v>
                </c:pt>
              </c:strCache>
            </c:strRef>
          </c:cat>
          <c:val>
            <c:numRef>
              <c:f>'XIII-1c'!$AN$50:$BF$50</c:f>
              <c:numCache>
                <c:formatCode>General</c:formatCode>
                <c:ptCount val="19"/>
              </c:numCache>
            </c:numRef>
          </c:val>
          <c:smooth val="0"/>
        </c:ser>
        <c:ser>
          <c:idx val="2"/>
          <c:order val="2"/>
          <c:tx>
            <c:v>Nb+Ta</c:v>
          </c:tx>
          <c:cat>
            <c:strRef>
              <c:f>'XIII-1c'!$AN$8:$BF$8</c:f>
              <c:strCache>
                <c:ptCount val="19"/>
                <c:pt idx="0">
                  <c:v>pb</c:v>
                </c:pt>
                <c:pt idx="2">
                  <c:v>pb</c:v>
                </c:pt>
                <c:pt idx="3">
                  <c:v>pb</c:v>
                </c:pt>
                <c:pt idx="4">
                  <c:v>pb</c:v>
                </c:pt>
                <c:pt idx="6">
                  <c:v>pb</c:v>
                </c:pt>
                <c:pt idx="7">
                  <c:v>pb</c:v>
                </c:pt>
                <c:pt idx="9">
                  <c:v>pb</c:v>
                </c:pt>
                <c:pt idx="10">
                  <c:v>pb</c:v>
                </c:pt>
                <c:pt idx="11">
                  <c:v>pb</c:v>
                </c:pt>
                <c:pt idx="13">
                  <c:v>pb</c:v>
                </c:pt>
                <c:pt idx="14">
                  <c:v>pb</c:v>
                </c:pt>
                <c:pt idx="16">
                  <c:v>pb</c:v>
                </c:pt>
                <c:pt idx="18">
                  <c:v>pb</c:v>
                </c:pt>
              </c:strCache>
            </c:strRef>
          </c:cat>
          <c:val>
            <c:numRef>
              <c:f>'XIII-1c'!$AN$62:$BF$62</c:f>
              <c:numCache>
                <c:formatCode>General</c:formatCode>
                <c:ptCount val="19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9096416"/>
        <c:axId val="1968186208"/>
      </c:lineChart>
      <c:catAx>
        <c:axId val="1969096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68186208"/>
        <c:crosses val="autoZero"/>
        <c:auto val="1"/>
        <c:lblAlgn val="ctr"/>
        <c:lblOffset val="100"/>
        <c:noMultiLvlLbl val="0"/>
      </c:catAx>
      <c:valAx>
        <c:axId val="196818620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9690964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Rt7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Fe</c:v>
          </c:tx>
          <c:val>
            <c:numRef>
              <c:f>'XIII-1c'!$AN$56:$BF$56</c:f>
              <c:numCache>
                <c:formatCode>General</c:formatCode>
                <c:ptCount val="19"/>
              </c:numCache>
            </c:numRef>
          </c:val>
          <c:smooth val="0"/>
        </c:ser>
        <c:ser>
          <c:idx val="1"/>
          <c:order val="1"/>
          <c:tx>
            <c:v>V</c:v>
          </c:tx>
          <c:val>
            <c:numRef>
              <c:f>'XIII-1c'!$AN$54:$BF$54</c:f>
              <c:numCache>
                <c:formatCode>General</c:formatCode>
                <c:ptCount val="19"/>
              </c:numCache>
            </c:numRef>
          </c:val>
          <c:smooth val="0"/>
        </c:ser>
        <c:ser>
          <c:idx val="2"/>
          <c:order val="2"/>
          <c:tx>
            <c:v>Cr</c:v>
          </c:tx>
          <c:val>
            <c:numRef>
              <c:f>'XIII-1c'!$AN$53:$BF$53</c:f>
              <c:numCache>
                <c:formatCode>General</c:formatCode>
                <c:ptCount val="19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8507792"/>
        <c:axId val="1958527568"/>
      </c:lineChart>
      <c:catAx>
        <c:axId val="1868507792"/>
        <c:scaling>
          <c:orientation val="minMax"/>
        </c:scaling>
        <c:delete val="0"/>
        <c:axPos val="b"/>
        <c:majorTickMark val="out"/>
        <c:minorTickMark val="none"/>
        <c:tickLblPos val="nextTo"/>
        <c:crossAx val="1958527568"/>
        <c:crosses val="autoZero"/>
        <c:auto val="1"/>
        <c:lblAlgn val="ctr"/>
        <c:lblOffset val="100"/>
        <c:noMultiLvlLbl val="0"/>
      </c:catAx>
      <c:valAx>
        <c:axId val="195852756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8685077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Rt7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Nb#</c:v>
          </c:tx>
          <c:val>
            <c:numRef>
              <c:f>'XIII-1c'!$AN$63:$BF$63</c:f>
              <c:numCache>
                <c:formatCode>General</c:formatCode>
                <c:ptCount val="19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0393232"/>
        <c:axId val="-2035587600"/>
      </c:lineChart>
      <c:catAx>
        <c:axId val="1960393232"/>
        <c:scaling>
          <c:orientation val="minMax"/>
        </c:scaling>
        <c:delete val="0"/>
        <c:axPos val="b"/>
        <c:majorTickMark val="out"/>
        <c:minorTickMark val="none"/>
        <c:tickLblPos val="nextTo"/>
        <c:crossAx val="-2035587600"/>
        <c:crosses val="autoZero"/>
        <c:auto val="1"/>
        <c:lblAlgn val="ctr"/>
        <c:lblOffset val="100"/>
        <c:noMultiLvlLbl val="0"/>
      </c:catAx>
      <c:valAx>
        <c:axId val="-2035587600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9603932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Rt7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Ti</c:v>
          </c:tx>
          <c:val>
            <c:numRef>
              <c:f>'XIII-1c'!$AN$57:$BF$57</c:f>
              <c:numCache>
                <c:formatCode>General</c:formatCode>
                <c:ptCount val="19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5632656"/>
        <c:axId val="-2097268688"/>
      </c:lineChart>
      <c:catAx>
        <c:axId val="-1985632656"/>
        <c:scaling>
          <c:orientation val="minMax"/>
        </c:scaling>
        <c:delete val="0"/>
        <c:axPos val="b"/>
        <c:majorTickMark val="out"/>
        <c:minorTickMark val="none"/>
        <c:tickLblPos val="nextTo"/>
        <c:crossAx val="-2097268688"/>
        <c:crosses val="autoZero"/>
        <c:auto val="1"/>
        <c:lblAlgn val="ctr"/>
        <c:lblOffset val="100"/>
        <c:noMultiLvlLbl val="0"/>
      </c:catAx>
      <c:valAx>
        <c:axId val="-209726868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19856326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Rt1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'XIII-1c'!$C$101:$E$101</c:f>
              <c:numCache>
                <c:formatCode>General</c:formatCode>
                <c:ptCount val="3"/>
              </c:numCache>
            </c:numRef>
          </c:xVal>
          <c:yVal>
            <c:numRef>
              <c:f>'XIII-1c'!$C$105:$E$105</c:f>
              <c:numCache>
                <c:formatCode>General</c:formatCode>
                <c:ptCount val="3"/>
              </c:numCache>
            </c:numRef>
          </c:yVal>
          <c:smooth val="0"/>
        </c:ser>
        <c:ser>
          <c:idx val="1"/>
          <c:order val="1"/>
          <c:tx>
            <c:v>Rt2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'XIII-1c'!$G$101:$J$101</c:f>
              <c:numCache>
                <c:formatCode>General</c:formatCode>
                <c:ptCount val="4"/>
              </c:numCache>
            </c:numRef>
          </c:xVal>
          <c:yVal>
            <c:numRef>
              <c:f>'XIII-1c'!$G$105:$J$105</c:f>
              <c:numCache>
                <c:formatCode>General</c:formatCode>
                <c:ptCount val="4"/>
              </c:numCache>
            </c:numRef>
          </c:yVal>
          <c:smooth val="0"/>
        </c:ser>
        <c:ser>
          <c:idx val="2"/>
          <c:order val="2"/>
          <c:tx>
            <c:v>Rt3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'XIII-1c'!$L$101:$P$101</c:f>
              <c:numCache>
                <c:formatCode>General</c:formatCode>
                <c:ptCount val="5"/>
              </c:numCache>
            </c:numRef>
          </c:xVal>
          <c:yVal>
            <c:numRef>
              <c:f>'XIII-1c'!$L$105:$P$105</c:f>
              <c:numCache>
                <c:formatCode>General</c:formatCode>
                <c:ptCount val="5"/>
              </c:numCache>
            </c:numRef>
          </c:yVal>
          <c:smooth val="0"/>
        </c:ser>
        <c:ser>
          <c:idx val="3"/>
          <c:order val="3"/>
          <c:tx>
            <c:v>Rt4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'XIII-1c'!$R$101:$X$101</c:f>
              <c:numCache>
                <c:formatCode>General</c:formatCode>
                <c:ptCount val="7"/>
              </c:numCache>
            </c:numRef>
          </c:xVal>
          <c:yVal>
            <c:numRef>
              <c:f>'XIII-1c'!$R$105:$X$105</c:f>
              <c:numCache>
                <c:formatCode>General</c:formatCode>
                <c:ptCount val="7"/>
              </c:numCache>
            </c:numRef>
          </c:yVal>
          <c:smooth val="0"/>
        </c:ser>
        <c:ser>
          <c:idx val="4"/>
          <c:order val="4"/>
          <c:tx>
            <c:v>Rt5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'XIII-1c'!$Z$101:$AG$101</c:f>
              <c:numCache>
                <c:formatCode>General</c:formatCode>
                <c:ptCount val="8"/>
              </c:numCache>
            </c:numRef>
          </c:xVal>
          <c:yVal>
            <c:numRef>
              <c:f>'XIII-1c'!$Z$105:$AG$105</c:f>
              <c:numCache>
                <c:formatCode>General</c:formatCode>
                <c:ptCount val="8"/>
              </c:numCache>
            </c:numRef>
          </c:yVal>
          <c:smooth val="0"/>
        </c:ser>
        <c:ser>
          <c:idx val="5"/>
          <c:order val="5"/>
          <c:tx>
            <c:v>Rt6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'XIII-1c'!$AI$101:$AL$101</c:f>
              <c:numCache>
                <c:formatCode>General</c:formatCode>
                <c:ptCount val="4"/>
              </c:numCache>
            </c:numRef>
          </c:xVal>
          <c:yVal>
            <c:numRef>
              <c:f>'XIII-1c'!$AI$105:$AL$105</c:f>
              <c:numCache>
                <c:formatCode>General</c:formatCode>
                <c:ptCount val="4"/>
              </c:numCache>
            </c:numRef>
          </c:yVal>
          <c:smooth val="0"/>
        </c:ser>
        <c:ser>
          <c:idx val="6"/>
          <c:order val="6"/>
          <c:tx>
            <c:v>Rt7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'XIII-1c'!$AN$101:$BF$101</c:f>
              <c:numCache>
                <c:formatCode>General</c:formatCode>
                <c:ptCount val="19"/>
              </c:numCache>
            </c:numRef>
          </c:xVal>
          <c:yVal>
            <c:numRef>
              <c:f>'XIII-1c'!$AN$105:$BF$105</c:f>
              <c:numCache>
                <c:formatCode>General</c:formatCode>
                <c:ptCount val="19"/>
              </c:numCache>
            </c:numRef>
          </c:yVal>
          <c:smooth val="0"/>
        </c:ser>
        <c:ser>
          <c:idx val="7"/>
          <c:order val="7"/>
          <c:tx>
            <c:v>Rt8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'XIII-1c'!$BH$101:$BI$101</c:f>
              <c:numCache>
                <c:formatCode>General</c:formatCode>
                <c:ptCount val="2"/>
              </c:numCache>
            </c:numRef>
          </c:xVal>
          <c:yVal>
            <c:numRef>
              <c:f>'XIII-1c'!$BH$105:$BI$105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8"/>
          <c:order val="8"/>
          <c:tx>
            <c:v>Rt9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'XIII-1c'!$BK$101:$BL$101</c:f>
              <c:numCache>
                <c:formatCode>General</c:formatCode>
                <c:ptCount val="2"/>
              </c:numCache>
            </c:numRef>
          </c:xVal>
          <c:yVal>
            <c:numRef>
              <c:f>'XIII-1c'!$BK$105:$BL$105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9"/>
          <c:order val="9"/>
          <c:tx>
            <c:v>Rt10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'XIII-1c'!$BN$101:$BO$101</c:f>
              <c:numCache>
                <c:formatCode>General</c:formatCode>
                <c:ptCount val="2"/>
              </c:numCache>
            </c:numRef>
          </c:xVal>
          <c:yVal>
            <c:numRef>
              <c:f>'XIII-1c'!$BN$105:$BO$105</c:f>
              <c:numCache>
                <c:formatCode>General</c:formatCode>
                <c:ptCount val="2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0176240"/>
        <c:axId val="1909237872"/>
      </c:scatterChart>
      <c:valAx>
        <c:axId val="1960176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2W+Nb+Ta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09237872"/>
        <c:crosses val="autoZero"/>
        <c:crossBetween val="midCat"/>
      </c:valAx>
      <c:valAx>
        <c:axId val="190923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Fe+Cr+V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0176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paperSize="9" orientation="portrait" horizontalDpi="-4" verticalDpi="-4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Rt1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'XIII-1c'!$C$101:$E$101</c:f>
              <c:numCache>
                <c:formatCode>General</c:formatCode>
                <c:ptCount val="3"/>
              </c:numCache>
            </c:numRef>
          </c:xVal>
          <c:yVal>
            <c:numRef>
              <c:f>'XIII-1c'!$C$106:$E$106</c:f>
              <c:numCache>
                <c:formatCode>General</c:formatCode>
                <c:ptCount val="3"/>
              </c:numCache>
            </c:numRef>
          </c:yVal>
          <c:smooth val="0"/>
        </c:ser>
        <c:ser>
          <c:idx val="1"/>
          <c:order val="1"/>
          <c:tx>
            <c:v>Rt2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'XIII-1c'!$G$101:$J$101</c:f>
              <c:numCache>
                <c:formatCode>General</c:formatCode>
                <c:ptCount val="4"/>
              </c:numCache>
            </c:numRef>
          </c:xVal>
          <c:yVal>
            <c:numRef>
              <c:f>'XIII-1c'!$G$106:$J$106</c:f>
              <c:numCache>
                <c:formatCode>General</c:formatCode>
                <c:ptCount val="4"/>
              </c:numCache>
            </c:numRef>
          </c:yVal>
          <c:smooth val="0"/>
        </c:ser>
        <c:ser>
          <c:idx val="2"/>
          <c:order val="2"/>
          <c:tx>
            <c:v>Rt3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'XIII-1c'!$L$101:$P$101</c:f>
              <c:numCache>
                <c:formatCode>General</c:formatCode>
                <c:ptCount val="5"/>
              </c:numCache>
            </c:numRef>
          </c:xVal>
          <c:yVal>
            <c:numRef>
              <c:f>'XIII-1c'!$L$106:$P$106</c:f>
              <c:numCache>
                <c:formatCode>General</c:formatCode>
                <c:ptCount val="5"/>
              </c:numCache>
            </c:numRef>
          </c:yVal>
          <c:smooth val="0"/>
        </c:ser>
        <c:ser>
          <c:idx val="3"/>
          <c:order val="3"/>
          <c:tx>
            <c:v>Rt4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'XIII-1c'!$R$101:$X$101</c:f>
              <c:numCache>
                <c:formatCode>General</c:formatCode>
                <c:ptCount val="7"/>
              </c:numCache>
            </c:numRef>
          </c:xVal>
          <c:yVal>
            <c:numRef>
              <c:f>'XIII-1c'!$R$106:$X$106</c:f>
              <c:numCache>
                <c:formatCode>General</c:formatCode>
                <c:ptCount val="7"/>
              </c:numCache>
            </c:numRef>
          </c:yVal>
          <c:smooth val="0"/>
        </c:ser>
        <c:ser>
          <c:idx val="4"/>
          <c:order val="4"/>
          <c:tx>
            <c:v>Rt5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'XIII-1c'!$AB$101:$AG$101</c:f>
              <c:numCache>
                <c:formatCode>General</c:formatCode>
                <c:ptCount val="6"/>
              </c:numCache>
            </c:numRef>
          </c:xVal>
          <c:yVal>
            <c:numRef>
              <c:f>'XIII-1c'!$Z$106:$AG$106</c:f>
              <c:numCache>
                <c:formatCode>General</c:formatCode>
                <c:ptCount val="8"/>
              </c:numCache>
            </c:numRef>
          </c:yVal>
          <c:smooth val="0"/>
        </c:ser>
        <c:ser>
          <c:idx val="5"/>
          <c:order val="5"/>
          <c:tx>
            <c:v>Rt6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'XIII-1c'!$AI$101:$AL$101</c:f>
              <c:numCache>
                <c:formatCode>General</c:formatCode>
                <c:ptCount val="4"/>
              </c:numCache>
            </c:numRef>
          </c:xVal>
          <c:yVal>
            <c:numRef>
              <c:f>'XIII-1c'!$AI$106:$AL$106</c:f>
              <c:numCache>
                <c:formatCode>General</c:formatCode>
                <c:ptCount val="4"/>
              </c:numCache>
            </c:numRef>
          </c:yVal>
          <c:smooth val="0"/>
        </c:ser>
        <c:ser>
          <c:idx val="6"/>
          <c:order val="6"/>
          <c:tx>
            <c:v>Rt7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'XIII-1c'!$AN$101:$BF$101</c:f>
              <c:numCache>
                <c:formatCode>General</c:formatCode>
                <c:ptCount val="19"/>
              </c:numCache>
            </c:numRef>
          </c:xVal>
          <c:yVal>
            <c:numRef>
              <c:f>'XIII-1c'!$AN$106:$BF$106</c:f>
              <c:numCache>
                <c:formatCode>General</c:formatCode>
                <c:ptCount val="19"/>
              </c:numCache>
            </c:numRef>
          </c:yVal>
          <c:smooth val="0"/>
        </c:ser>
        <c:ser>
          <c:idx val="7"/>
          <c:order val="7"/>
          <c:tx>
            <c:v>Rt8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'XIII-1c'!$BH$101:$BI$101</c:f>
              <c:numCache>
                <c:formatCode>General</c:formatCode>
                <c:ptCount val="2"/>
              </c:numCache>
            </c:numRef>
          </c:xVal>
          <c:yVal>
            <c:numRef>
              <c:f>'XIII-1c'!$BH$106:$BI$106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8"/>
          <c:order val="8"/>
          <c:tx>
            <c:v>Rt9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'XIII-1c'!$BK$101:$BL$101</c:f>
              <c:numCache>
                <c:formatCode>General</c:formatCode>
                <c:ptCount val="2"/>
              </c:numCache>
            </c:numRef>
          </c:xVal>
          <c:yVal>
            <c:numRef>
              <c:f>'XIII-1c'!$BK$106:$BL$106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9"/>
          <c:order val="9"/>
          <c:tx>
            <c:v>Rt10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'XIII-1c'!$BN$101:$BO$101</c:f>
              <c:numCache>
                <c:formatCode>General</c:formatCode>
                <c:ptCount val="2"/>
              </c:numCache>
            </c:numRef>
          </c:xVal>
          <c:yVal>
            <c:numRef>
              <c:f>'XIII-1c'!$BN$106:$BO$106</c:f>
              <c:numCache>
                <c:formatCode>General</c:formatCode>
                <c:ptCount val="2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4991440"/>
        <c:axId val="1868005552"/>
      </c:scatterChart>
      <c:valAx>
        <c:axId val="-2094991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2W+Nb+Ta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68005552"/>
        <c:crosses val="autoZero"/>
        <c:crossBetween val="midCat"/>
      </c:valAx>
      <c:valAx>
        <c:axId val="186800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Fe+Cr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4991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Rt1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'XIII-1c'!$C$57:$E$57</c:f>
              <c:numCache>
                <c:formatCode>General</c:formatCode>
                <c:ptCount val="3"/>
              </c:numCache>
            </c:numRef>
          </c:xVal>
          <c:yVal>
            <c:numRef>
              <c:f>'XIII-1c'!$C$50:$E$50</c:f>
              <c:numCache>
                <c:formatCode>General</c:formatCode>
                <c:ptCount val="3"/>
              </c:numCache>
            </c:numRef>
          </c:yVal>
          <c:smooth val="0"/>
        </c:ser>
        <c:ser>
          <c:idx val="1"/>
          <c:order val="1"/>
          <c:tx>
            <c:v>Rt2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'XIII-1c'!$G$57:$J$57</c:f>
              <c:numCache>
                <c:formatCode>General</c:formatCode>
                <c:ptCount val="4"/>
              </c:numCache>
            </c:numRef>
          </c:xVal>
          <c:yVal>
            <c:numRef>
              <c:f>'XIII-1c'!$G$50:$J$50</c:f>
              <c:numCache>
                <c:formatCode>General</c:formatCode>
                <c:ptCount val="4"/>
              </c:numCache>
            </c:numRef>
          </c:yVal>
          <c:smooth val="0"/>
        </c:ser>
        <c:ser>
          <c:idx val="2"/>
          <c:order val="2"/>
          <c:tx>
            <c:v>Rt3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'XIII-1c'!$L$57:$P$57</c:f>
              <c:numCache>
                <c:formatCode>General</c:formatCode>
                <c:ptCount val="5"/>
              </c:numCache>
            </c:numRef>
          </c:xVal>
          <c:yVal>
            <c:numRef>
              <c:f>'XIII-1c'!$L$50:$P$50</c:f>
              <c:numCache>
                <c:formatCode>General</c:formatCode>
                <c:ptCount val="5"/>
              </c:numCache>
            </c:numRef>
          </c:yVal>
          <c:smooth val="0"/>
        </c:ser>
        <c:ser>
          <c:idx val="3"/>
          <c:order val="3"/>
          <c:tx>
            <c:v>Rt4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'XIII-1c'!$R$57:$X$57</c:f>
              <c:numCache>
                <c:formatCode>General</c:formatCode>
                <c:ptCount val="7"/>
              </c:numCache>
            </c:numRef>
          </c:xVal>
          <c:yVal>
            <c:numRef>
              <c:f>'XIII-1c'!$R$50:$X$50</c:f>
              <c:numCache>
                <c:formatCode>General</c:formatCode>
                <c:ptCount val="7"/>
              </c:numCache>
            </c:numRef>
          </c:yVal>
          <c:smooth val="0"/>
        </c:ser>
        <c:ser>
          <c:idx val="4"/>
          <c:order val="4"/>
          <c:tx>
            <c:v>Rt5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'XIII-1c'!$Z$57:$AG$57</c:f>
              <c:numCache>
                <c:formatCode>General</c:formatCode>
                <c:ptCount val="8"/>
              </c:numCache>
            </c:numRef>
          </c:xVal>
          <c:yVal>
            <c:numRef>
              <c:f>'XIII-1c'!$Z$50:$AG$50</c:f>
              <c:numCache>
                <c:formatCode>General</c:formatCode>
                <c:ptCount val="8"/>
              </c:numCache>
            </c:numRef>
          </c:yVal>
          <c:smooth val="0"/>
        </c:ser>
        <c:ser>
          <c:idx val="5"/>
          <c:order val="5"/>
          <c:tx>
            <c:v>Rt6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'XIII-1c'!$AI$57:$AL$57</c:f>
              <c:numCache>
                <c:formatCode>General</c:formatCode>
                <c:ptCount val="4"/>
              </c:numCache>
            </c:numRef>
          </c:xVal>
          <c:yVal>
            <c:numRef>
              <c:f>'XIII-1c'!$AI$50:$AL$50</c:f>
              <c:numCache>
                <c:formatCode>General</c:formatCode>
                <c:ptCount val="4"/>
              </c:numCache>
            </c:numRef>
          </c:yVal>
          <c:smooth val="0"/>
        </c:ser>
        <c:ser>
          <c:idx val="6"/>
          <c:order val="6"/>
          <c:tx>
            <c:v>Rt7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'XIII-1c'!$AN$57:$BF$57</c:f>
              <c:numCache>
                <c:formatCode>General</c:formatCode>
                <c:ptCount val="19"/>
              </c:numCache>
            </c:numRef>
          </c:xVal>
          <c:yVal>
            <c:numRef>
              <c:f>'XIII-1c'!$AN$50:$BF$50</c:f>
              <c:numCache>
                <c:formatCode>General</c:formatCode>
                <c:ptCount val="19"/>
              </c:numCache>
            </c:numRef>
          </c:yVal>
          <c:smooth val="0"/>
        </c:ser>
        <c:ser>
          <c:idx val="7"/>
          <c:order val="7"/>
          <c:tx>
            <c:v>Rt8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'XIII-1c'!$BH$57:$BI$57</c:f>
              <c:numCache>
                <c:formatCode>General</c:formatCode>
                <c:ptCount val="2"/>
              </c:numCache>
            </c:numRef>
          </c:xVal>
          <c:yVal>
            <c:numRef>
              <c:f>'XIII-1c'!$BH$50:$BI$50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8"/>
          <c:order val="8"/>
          <c:tx>
            <c:v>Rt9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'XIII-1c'!$BK$57:$BL$57</c:f>
              <c:numCache>
                <c:formatCode>General</c:formatCode>
                <c:ptCount val="2"/>
              </c:numCache>
            </c:numRef>
          </c:xVal>
          <c:yVal>
            <c:numRef>
              <c:f>'XIII-1c'!$BK$50:$BL$50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9"/>
          <c:order val="9"/>
          <c:tx>
            <c:v>Rt10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'XIII-1c'!$BN$57:$BO$57</c:f>
              <c:numCache>
                <c:formatCode>General</c:formatCode>
                <c:ptCount val="2"/>
              </c:numCache>
            </c:numRef>
          </c:xVal>
          <c:yVal>
            <c:numRef>
              <c:f>'XIII-1c'!$BN$50:$BO$50</c:f>
              <c:numCache>
                <c:formatCode>General</c:formatCode>
                <c:ptCount val="2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7921136"/>
        <c:axId val="1967922560"/>
      </c:scatterChart>
      <c:valAx>
        <c:axId val="1967921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7922560"/>
        <c:crosses val="autoZero"/>
        <c:crossBetween val="midCat"/>
      </c:valAx>
      <c:valAx>
        <c:axId val="1967922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67921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Rt1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'XIII-1c'!$C$57:$E$57</c:f>
              <c:numCache>
                <c:formatCode>General</c:formatCode>
                <c:ptCount val="3"/>
              </c:numCache>
            </c:numRef>
          </c:xVal>
          <c:yVal>
            <c:numRef>
              <c:f>'XIII-1c'!$C$62:$E$62</c:f>
              <c:numCache>
                <c:formatCode>General</c:formatCode>
                <c:ptCount val="3"/>
              </c:numCache>
            </c:numRef>
          </c:yVal>
          <c:smooth val="0"/>
        </c:ser>
        <c:ser>
          <c:idx val="1"/>
          <c:order val="1"/>
          <c:tx>
            <c:v>Rt2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'XIII-1c'!$G$57:$J$57</c:f>
              <c:numCache>
                <c:formatCode>General</c:formatCode>
                <c:ptCount val="4"/>
              </c:numCache>
            </c:numRef>
          </c:xVal>
          <c:yVal>
            <c:numRef>
              <c:f>'XIII-1c'!$G$62:$J$62</c:f>
              <c:numCache>
                <c:formatCode>General</c:formatCode>
                <c:ptCount val="4"/>
              </c:numCache>
            </c:numRef>
          </c:yVal>
          <c:smooth val="0"/>
        </c:ser>
        <c:ser>
          <c:idx val="2"/>
          <c:order val="2"/>
          <c:tx>
            <c:v>Rt3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'XIII-1c'!$L$57:$P$57</c:f>
              <c:numCache>
                <c:formatCode>General</c:formatCode>
                <c:ptCount val="5"/>
              </c:numCache>
            </c:numRef>
          </c:xVal>
          <c:yVal>
            <c:numRef>
              <c:f>'XIII-1c'!$L$62:$P$62</c:f>
              <c:numCache>
                <c:formatCode>General</c:formatCode>
                <c:ptCount val="5"/>
              </c:numCache>
            </c:numRef>
          </c:yVal>
          <c:smooth val="0"/>
        </c:ser>
        <c:ser>
          <c:idx val="3"/>
          <c:order val="3"/>
          <c:tx>
            <c:v>Rt4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'XIII-1c'!$R$57:$X$57</c:f>
              <c:numCache>
                <c:formatCode>General</c:formatCode>
                <c:ptCount val="7"/>
              </c:numCache>
            </c:numRef>
          </c:xVal>
          <c:yVal>
            <c:numRef>
              <c:f>'XIII-1c'!$R$62:$X$62</c:f>
              <c:numCache>
                <c:formatCode>General</c:formatCode>
                <c:ptCount val="7"/>
              </c:numCache>
            </c:numRef>
          </c:yVal>
          <c:smooth val="0"/>
        </c:ser>
        <c:ser>
          <c:idx val="4"/>
          <c:order val="4"/>
          <c:tx>
            <c:v>Rt5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'XIII-1c'!$Z$57:$AG$57</c:f>
              <c:numCache>
                <c:formatCode>General</c:formatCode>
                <c:ptCount val="8"/>
              </c:numCache>
            </c:numRef>
          </c:xVal>
          <c:yVal>
            <c:numRef>
              <c:f>'XIII-1c'!$Z$62:$AG$62</c:f>
              <c:numCache>
                <c:formatCode>General</c:formatCode>
                <c:ptCount val="8"/>
              </c:numCache>
            </c:numRef>
          </c:yVal>
          <c:smooth val="0"/>
        </c:ser>
        <c:ser>
          <c:idx val="5"/>
          <c:order val="5"/>
          <c:tx>
            <c:v>Rt6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'XIII-1c'!$AI$57:$AL$57</c:f>
              <c:numCache>
                <c:formatCode>General</c:formatCode>
                <c:ptCount val="4"/>
              </c:numCache>
            </c:numRef>
          </c:xVal>
          <c:yVal>
            <c:numRef>
              <c:f>'XIII-1c'!$AI$62:$AL$62</c:f>
              <c:numCache>
                <c:formatCode>General</c:formatCode>
                <c:ptCount val="4"/>
              </c:numCache>
            </c:numRef>
          </c:yVal>
          <c:smooth val="0"/>
        </c:ser>
        <c:ser>
          <c:idx val="6"/>
          <c:order val="6"/>
          <c:tx>
            <c:v>Rt7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'XIII-1c'!$AN$57:$BF$57</c:f>
              <c:numCache>
                <c:formatCode>General</c:formatCode>
                <c:ptCount val="19"/>
              </c:numCache>
            </c:numRef>
          </c:xVal>
          <c:yVal>
            <c:numRef>
              <c:f>'XIII-1c'!$AN$62:$BF$62</c:f>
              <c:numCache>
                <c:formatCode>General</c:formatCode>
                <c:ptCount val="19"/>
              </c:numCache>
            </c:numRef>
          </c:yVal>
          <c:smooth val="0"/>
        </c:ser>
        <c:ser>
          <c:idx val="7"/>
          <c:order val="7"/>
          <c:tx>
            <c:v>Rt8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'XIII-1c'!$BH$57:$BI$57</c:f>
              <c:numCache>
                <c:formatCode>General</c:formatCode>
                <c:ptCount val="2"/>
              </c:numCache>
            </c:numRef>
          </c:xVal>
          <c:yVal>
            <c:numRef>
              <c:f>'XIII-1c'!$BH$62:$BI$62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8"/>
          <c:order val="8"/>
          <c:tx>
            <c:v>Rt9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'XIII-1c'!$BK$57:$BL$57</c:f>
              <c:numCache>
                <c:formatCode>General</c:formatCode>
                <c:ptCount val="2"/>
              </c:numCache>
            </c:numRef>
          </c:xVal>
          <c:yVal>
            <c:numRef>
              <c:f>'XIII-1c'!$BK$62:$BL$62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9"/>
          <c:order val="9"/>
          <c:tx>
            <c:v>Rt10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'XIII-1c'!$BN$57:$BO$57</c:f>
              <c:numCache>
                <c:formatCode>General</c:formatCode>
                <c:ptCount val="2"/>
              </c:numCache>
            </c:numRef>
          </c:xVal>
          <c:yVal>
            <c:numRef>
              <c:f>'XIII-1c'!$BN$62:$BO$62</c:f>
              <c:numCache>
                <c:formatCode>General</c:formatCode>
                <c:ptCount val="2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8006800"/>
        <c:axId val="-2035583488"/>
      </c:scatterChart>
      <c:valAx>
        <c:axId val="-2098006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Ti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35583488"/>
        <c:crosses val="autoZero"/>
        <c:crossBetween val="midCat"/>
      </c:valAx>
      <c:valAx>
        <c:axId val="-203558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Nb+Ta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8006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Rt5-2(s)</c:v>
          </c:tx>
          <c:spPr>
            <a:ln w="47625">
              <a:noFill/>
            </a:ln>
          </c:spPr>
          <c:xVal>
            <c:numRef>
              <c:f>'XIII-1c'!$AB$51</c:f>
              <c:numCache>
                <c:formatCode>General</c:formatCode>
                <c:ptCount val="1"/>
              </c:numCache>
            </c:numRef>
          </c:xVal>
          <c:yVal>
            <c:numRef>
              <c:f>'XIII-1c'!$AB$49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"/>
          <c:order val="1"/>
          <c:tx>
            <c:v>Rt5-4/3(c)</c:v>
          </c:tx>
          <c:spPr>
            <a:ln w="47625">
              <a:noFill/>
            </a:ln>
          </c:spPr>
          <c:xVal>
            <c:numRef>
              <c:f>'XIII-1c'!$AD$51:$AE$51</c:f>
              <c:numCache>
                <c:formatCode>General</c:formatCode>
                <c:ptCount val="2"/>
              </c:numCache>
            </c:numRef>
          </c:xVal>
          <c:yVal>
            <c:numRef>
              <c:f>'XIII-1c'!$AD$49:$AE$49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2"/>
          <c:order val="2"/>
          <c:tx>
            <c:v>Rt5-5/6(s)</c:v>
          </c:tx>
          <c:spPr>
            <a:ln w="47625">
              <a:noFill/>
            </a:ln>
          </c:spPr>
          <c:xVal>
            <c:numRef>
              <c:f>'XIII-1c'!$AF$51:$AG$51</c:f>
              <c:numCache>
                <c:formatCode>General</c:formatCode>
                <c:ptCount val="2"/>
              </c:numCache>
            </c:numRef>
          </c:xVal>
          <c:yVal>
            <c:numRef>
              <c:f>'XIII-1c'!$AF$49:$AG$49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3"/>
          <c:order val="3"/>
          <c:tx>
            <c:v>Rt7-2/3(c)</c:v>
          </c:tx>
          <c:spPr>
            <a:ln w="47625">
              <a:noFill/>
            </a:ln>
          </c:spPr>
          <c:xVal>
            <c:numRef>
              <c:f>'XIII-1c'!$AP$51:$AQ$51</c:f>
              <c:numCache>
                <c:formatCode>General</c:formatCode>
                <c:ptCount val="2"/>
              </c:numCache>
            </c:numRef>
          </c:xVal>
          <c:yVal>
            <c:numRef>
              <c:f>'XIII-1c'!$AP$49:$AQ$49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4"/>
          <c:order val="4"/>
          <c:tx>
            <c:v>Rt7-4(s)</c:v>
          </c:tx>
          <c:spPr>
            <a:ln w="47625">
              <a:noFill/>
            </a:ln>
          </c:spPr>
          <c:xVal>
            <c:numRef>
              <c:f>'XIII-1c'!$AR$51</c:f>
              <c:numCache>
                <c:formatCode>General</c:formatCode>
                <c:ptCount val="1"/>
              </c:numCache>
            </c:numRef>
          </c:xVal>
          <c:yVal>
            <c:numRef>
              <c:f>'XIII-1c'!$AR$49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5"/>
          <c:order val="5"/>
          <c:tx>
            <c:v>Rt7-5(c)</c:v>
          </c:tx>
          <c:spPr>
            <a:ln w="47625">
              <a:noFill/>
            </a:ln>
          </c:spPr>
          <c:xVal>
            <c:numRef>
              <c:f>'XIII-1c'!$AT$51</c:f>
              <c:numCache>
                <c:formatCode>General</c:formatCode>
                <c:ptCount val="1"/>
              </c:numCache>
            </c:numRef>
          </c:xVal>
          <c:yVal>
            <c:numRef>
              <c:f>'XIII-1c'!$AT$49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6"/>
          <c:order val="6"/>
          <c:tx>
            <c:v>Rt7-6(s)</c:v>
          </c:tx>
          <c:spPr>
            <a:ln w="47625">
              <a:noFill/>
            </a:ln>
          </c:spPr>
          <c:xVal>
            <c:numRef>
              <c:f>'XIII-1c'!$AU$51</c:f>
              <c:numCache>
                <c:formatCode>General</c:formatCode>
                <c:ptCount val="1"/>
              </c:numCache>
            </c:numRef>
          </c:xVal>
          <c:yVal>
            <c:numRef>
              <c:f>'XIII-1c'!$AU$49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7"/>
          <c:order val="7"/>
          <c:tx>
            <c:v>Rt7-7/8(c)</c:v>
          </c:tx>
          <c:spPr>
            <a:ln w="47625">
              <a:noFill/>
            </a:ln>
          </c:spPr>
          <c:xVal>
            <c:numRef>
              <c:f>'XIII-1c'!$AW$51:$AX$51</c:f>
              <c:numCache>
                <c:formatCode>General</c:formatCode>
                <c:ptCount val="2"/>
              </c:numCache>
            </c:numRef>
          </c:xVal>
          <c:yVal>
            <c:numRef>
              <c:f>'XIII-1c'!$AW$49:$AX$49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8"/>
          <c:order val="8"/>
          <c:tx>
            <c:v>Rt7-9(s)</c:v>
          </c:tx>
          <c:spPr>
            <a:ln w="47625">
              <a:noFill/>
            </a:ln>
          </c:spPr>
          <c:xVal>
            <c:numRef>
              <c:f>'XIII-1c'!$AY$51</c:f>
              <c:numCache>
                <c:formatCode>General</c:formatCode>
                <c:ptCount val="1"/>
              </c:numCache>
            </c:numRef>
          </c:xVal>
          <c:yVal>
            <c:numRef>
              <c:f>'XIII-1c'!$AY$49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9"/>
          <c:order val="9"/>
          <c:tx>
            <c:v>Rt7-10(c)</c:v>
          </c:tx>
          <c:spPr>
            <a:ln w="47625">
              <a:noFill/>
            </a:ln>
          </c:spPr>
          <c:xVal>
            <c:numRef>
              <c:f>'XIII-1c'!$BA$51</c:f>
              <c:numCache>
                <c:formatCode>General</c:formatCode>
                <c:ptCount val="1"/>
              </c:numCache>
            </c:numRef>
          </c:xVal>
          <c:yVal>
            <c:numRef>
              <c:f>'XIII-1c'!$BA$49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0"/>
          <c:order val="10"/>
          <c:tx>
            <c:v>Rt7-11(s)</c:v>
          </c:tx>
          <c:spPr>
            <a:ln w="47625">
              <a:noFill/>
            </a:ln>
          </c:spPr>
          <c:xVal>
            <c:numRef>
              <c:f>'XIII-1c'!$BB$51</c:f>
              <c:numCache>
                <c:formatCode>General</c:formatCode>
                <c:ptCount val="1"/>
              </c:numCache>
            </c:numRef>
          </c:xVal>
          <c:yVal>
            <c:numRef>
              <c:f>'XIII-1c'!$BB$49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1"/>
          <c:order val="11"/>
          <c:tx>
            <c:v>Rt7-12(c)</c:v>
          </c:tx>
          <c:spPr>
            <a:ln w="47625">
              <a:noFill/>
            </a:ln>
          </c:spPr>
          <c:xVal>
            <c:numRef>
              <c:f>'XIII-1c'!$BD$51</c:f>
              <c:numCache>
                <c:formatCode>General</c:formatCode>
                <c:ptCount val="1"/>
              </c:numCache>
            </c:numRef>
          </c:xVal>
          <c:yVal>
            <c:numRef>
              <c:f>'XIII-1c'!$BD$49</c:f>
              <c:numCache>
                <c:formatCode>General</c:formatCode>
                <c:ptCount val="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7708528"/>
        <c:axId val="-2100036816"/>
      </c:scatterChart>
      <c:valAx>
        <c:axId val="1867708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Nb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-2100036816"/>
        <c:crosses val="autoZero"/>
        <c:crossBetween val="midCat"/>
      </c:valAx>
      <c:valAx>
        <c:axId val="-2100036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W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770852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XIII-1c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Rt1-P</c:v>
          </c:tx>
          <c:spPr>
            <a:ln w="47625">
              <a:noFill/>
            </a:ln>
          </c:spPr>
          <c:xVal>
            <c:numRef>
              <c:f>'XIII-1c'!$C$51</c:f>
              <c:numCache>
                <c:formatCode>General</c:formatCode>
                <c:ptCount val="1"/>
              </c:numCache>
            </c:numRef>
          </c:xVal>
          <c:yVal>
            <c:numRef>
              <c:f>'XIII-1c'!$C$49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"/>
          <c:order val="1"/>
          <c:tx>
            <c:v>Rt1-p</c:v>
          </c:tx>
          <c:spPr>
            <a:ln w="47625">
              <a:noFill/>
            </a:ln>
          </c:spPr>
          <c:xVal>
            <c:numRef>
              <c:f>'XIII-1c'!$D$51:$E$51</c:f>
              <c:numCache>
                <c:formatCode>General</c:formatCode>
                <c:ptCount val="2"/>
              </c:numCache>
            </c:numRef>
          </c:xVal>
          <c:yVal>
            <c:numRef>
              <c:f>'XIII-1c'!$D$49:$E$49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2"/>
          <c:order val="2"/>
          <c:tx>
            <c:v>Rt2-p</c:v>
          </c:tx>
          <c:spPr>
            <a:ln w="47625">
              <a:noFill/>
            </a:ln>
          </c:spPr>
          <c:xVal>
            <c:numRef>
              <c:f>'XIII-1c'!$G$51:$H$51</c:f>
              <c:numCache>
                <c:formatCode>General</c:formatCode>
                <c:ptCount val="2"/>
              </c:numCache>
            </c:numRef>
          </c:xVal>
          <c:yVal>
            <c:numRef>
              <c:f>'XIII-1c'!$G$49:$H$49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3"/>
          <c:order val="3"/>
          <c:tx>
            <c:v>Rt2-P</c:v>
          </c:tx>
          <c:spPr>
            <a:ln w="47625">
              <a:noFill/>
            </a:ln>
          </c:spPr>
          <c:xVal>
            <c:numRef>
              <c:f>'XIII-1c'!$I$51</c:f>
              <c:numCache>
                <c:formatCode>General</c:formatCode>
                <c:ptCount val="1"/>
              </c:numCache>
            </c:numRef>
          </c:xVal>
          <c:yVal>
            <c:numRef>
              <c:f>'XIII-1c'!$I$49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4"/>
          <c:order val="4"/>
          <c:tx>
            <c:v>Rt3-p</c:v>
          </c:tx>
          <c:spPr>
            <a:ln w="47625">
              <a:noFill/>
            </a:ln>
          </c:spPr>
          <c:xVal>
            <c:numRef>
              <c:f>'XIII-1c'!$L$51:$M$51</c:f>
              <c:numCache>
                <c:formatCode>General</c:formatCode>
                <c:ptCount val="2"/>
              </c:numCache>
            </c:numRef>
          </c:xVal>
          <c:yVal>
            <c:numRef>
              <c:f>'XIII-1c'!$L$49:$M$49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5"/>
          <c:order val="5"/>
          <c:tx>
            <c:v>Rt3-P</c:v>
          </c:tx>
          <c:spPr>
            <a:ln w="47625">
              <a:noFill/>
            </a:ln>
          </c:spPr>
          <c:xVal>
            <c:numRef>
              <c:f>'XIII-1c'!$N$51:$O$51</c:f>
              <c:numCache>
                <c:formatCode>General</c:formatCode>
                <c:ptCount val="2"/>
              </c:numCache>
            </c:numRef>
          </c:xVal>
          <c:yVal>
            <c:numRef>
              <c:f>'XIII-1c'!$N$49:$O$49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6"/>
          <c:order val="6"/>
          <c:tx>
            <c:v>Rt3-p</c:v>
          </c:tx>
          <c:spPr>
            <a:ln w="47625">
              <a:noFill/>
            </a:ln>
          </c:spPr>
          <c:xVal>
            <c:numRef>
              <c:f>'XIII-1c'!$P$51</c:f>
              <c:numCache>
                <c:formatCode>General</c:formatCode>
                <c:ptCount val="1"/>
              </c:numCache>
            </c:numRef>
          </c:xVal>
          <c:yVal>
            <c:numRef>
              <c:f>'XIII-1c'!$P$49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7"/>
          <c:order val="7"/>
          <c:tx>
            <c:v>Rt4-p</c:v>
          </c:tx>
          <c:spPr>
            <a:ln w="47625">
              <a:noFill/>
            </a:ln>
          </c:spPr>
          <c:xVal>
            <c:numRef>
              <c:f>'XIII-1c'!$R$51:$S$51</c:f>
              <c:numCache>
                <c:formatCode>General</c:formatCode>
                <c:ptCount val="2"/>
              </c:numCache>
            </c:numRef>
          </c:xVal>
          <c:yVal>
            <c:numRef>
              <c:f>'XIII-1c'!$R$49:$S$49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8"/>
          <c:order val="8"/>
          <c:tx>
            <c:v>Rt4-P</c:v>
          </c:tx>
          <c:spPr>
            <a:ln w="47625">
              <a:noFill/>
            </a:ln>
          </c:spPr>
          <c:xVal>
            <c:numRef>
              <c:f>'XIII-1c'!$U$51:$V$51</c:f>
              <c:numCache>
                <c:formatCode>General</c:formatCode>
                <c:ptCount val="2"/>
              </c:numCache>
            </c:numRef>
          </c:xVal>
          <c:yVal>
            <c:numRef>
              <c:f>'XIII-1c'!$U$49:$V$49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9"/>
          <c:order val="9"/>
          <c:tx>
            <c:v>Rt4-p</c:v>
          </c:tx>
          <c:spPr>
            <a:ln w="47625">
              <a:noFill/>
            </a:ln>
          </c:spPr>
          <c:xVal>
            <c:numRef>
              <c:f>'XIII-1c'!$W$51</c:f>
              <c:numCache>
                <c:formatCode>General</c:formatCode>
                <c:ptCount val="1"/>
              </c:numCache>
            </c:numRef>
          </c:xVal>
          <c:yVal>
            <c:numRef>
              <c:f>'XIII-1c'!$W$49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0"/>
          <c:order val="10"/>
          <c:tx>
            <c:v>Rt4-P</c:v>
          </c:tx>
          <c:spPr>
            <a:ln w="47625">
              <a:noFill/>
            </a:ln>
          </c:spPr>
          <c:xVal>
            <c:numRef>
              <c:f>'XIII-1c'!$X$51</c:f>
              <c:numCache>
                <c:formatCode>General</c:formatCode>
                <c:ptCount val="1"/>
              </c:numCache>
            </c:numRef>
          </c:xVal>
          <c:yVal>
            <c:numRef>
              <c:f>'XIII-1c'!$X$49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1"/>
          <c:order val="11"/>
          <c:tx>
            <c:v>Rt5-P</c:v>
          </c:tx>
          <c:spPr>
            <a:ln w="47625">
              <a:noFill/>
            </a:ln>
          </c:spPr>
          <c:xVal>
            <c:numRef>
              <c:f>'XIII-1c'!$Z$51</c:f>
              <c:numCache>
                <c:formatCode>General</c:formatCode>
                <c:ptCount val="1"/>
              </c:numCache>
            </c:numRef>
          </c:xVal>
          <c:yVal>
            <c:numRef>
              <c:f>'XIII-1c'!$Z$49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2"/>
          <c:order val="12"/>
          <c:tx>
            <c:v>Rt5-p</c:v>
          </c:tx>
          <c:spPr>
            <a:ln w="47625">
              <a:noFill/>
            </a:ln>
          </c:spPr>
          <c:xVal>
            <c:numRef>
              <c:f>'XIII-1c'!$AB$51:$AG$51</c:f>
              <c:numCache>
                <c:formatCode>General</c:formatCode>
                <c:ptCount val="6"/>
              </c:numCache>
            </c:numRef>
          </c:xVal>
          <c:yVal>
            <c:numRef>
              <c:f>'XIII-1c'!$AB$49:$AG$49</c:f>
              <c:numCache>
                <c:formatCode>General</c:formatCode>
                <c:ptCount val="6"/>
              </c:numCache>
            </c:numRef>
          </c:yVal>
          <c:smooth val="0"/>
        </c:ser>
        <c:ser>
          <c:idx val="13"/>
          <c:order val="13"/>
          <c:tx>
            <c:v>Rt6-P</c:v>
          </c:tx>
          <c:spPr>
            <a:ln w="47625">
              <a:noFill/>
            </a:ln>
          </c:spPr>
          <c:xVal>
            <c:numRef>
              <c:f>'XIII-1c'!$AI$51</c:f>
              <c:numCache>
                <c:formatCode>General</c:formatCode>
                <c:ptCount val="1"/>
              </c:numCache>
            </c:numRef>
          </c:xVal>
          <c:yVal>
            <c:numRef>
              <c:f>'XIII-1c'!$AI$49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4"/>
          <c:order val="14"/>
          <c:tx>
            <c:v>Rt6-p</c:v>
          </c:tx>
          <c:spPr>
            <a:ln w="47625">
              <a:noFill/>
            </a:ln>
          </c:spPr>
          <c:xVal>
            <c:numRef>
              <c:f>'XIII-1c'!$AJ$51</c:f>
              <c:numCache>
                <c:formatCode>General</c:formatCode>
                <c:ptCount val="1"/>
              </c:numCache>
            </c:numRef>
          </c:xVal>
          <c:yVal>
            <c:numRef>
              <c:f>'XIII-1c'!$AJ$49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5"/>
          <c:order val="15"/>
          <c:tx>
            <c:v>Rt6-P</c:v>
          </c:tx>
          <c:spPr>
            <a:ln w="47625">
              <a:noFill/>
            </a:ln>
          </c:spPr>
          <c:xVal>
            <c:numRef>
              <c:f>'XIII-1c'!$AK$51:$AL$51</c:f>
              <c:numCache>
                <c:formatCode>General</c:formatCode>
                <c:ptCount val="2"/>
              </c:numCache>
            </c:numRef>
          </c:xVal>
          <c:yVal>
            <c:numRef>
              <c:f>'XIII-1c'!$AK$49:$AL$49</c:f>
              <c:numCache>
                <c:formatCode>General</c:formatCode>
                <c:ptCount val="2"/>
              </c:numCache>
            </c:numRef>
          </c:yVal>
          <c:smooth val="0"/>
        </c:ser>
        <c:ser>
          <c:idx val="16"/>
          <c:order val="16"/>
          <c:tx>
            <c:v>Rt7-p</c:v>
          </c:tx>
          <c:spPr>
            <a:ln w="47625">
              <a:noFill/>
            </a:ln>
          </c:spPr>
          <c:xVal>
            <c:numRef>
              <c:f>'XIII-1c'!$AN$51:$BF$51</c:f>
              <c:numCache>
                <c:formatCode>General</c:formatCode>
                <c:ptCount val="19"/>
              </c:numCache>
            </c:numRef>
          </c:xVal>
          <c:yVal>
            <c:numRef>
              <c:f>'XIII-1c'!$AN$49:$BF$49</c:f>
              <c:numCache>
                <c:formatCode>General</c:formatCode>
                <c:ptCount val="19"/>
              </c:numCache>
            </c:numRef>
          </c:yVal>
          <c:smooth val="0"/>
        </c:ser>
        <c:ser>
          <c:idx val="17"/>
          <c:order val="17"/>
          <c:tx>
            <c:v>Rt8-P</c:v>
          </c:tx>
          <c:spPr>
            <a:ln w="47625">
              <a:noFill/>
            </a:ln>
          </c:spPr>
          <c:xVal>
            <c:numRef>
              <c:f>'XIII-1c'!$BH$51</c:f>
              <c:numCache>
                <c:formatCode>General</c:formatCode>
                <c:ptCount val="1"/>
              </c:numCache>
            </c:numRef>
          </c:xVal>
          <c:yVal>
            <c:numRef>
              <c:f>'XIII-1c'!$BH$49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8"/>
          <c:order val="18"/>
          <c:tx>
            <c:v>Rt8-p</c:v>
          </c:tx>
          <c:spPr>
            <a:ln w="47625">
              <a:noFill/>
            </a:ln>
          </c:spPr>
          <c:xVal>
            <c:numRef>
              <c:f>'XIII-1c'!$BI$51</c:f>
              <c:numCache>
                <c:formatCode>General</c:formatCode>
                <c:ptCount val="1"/>
              </c:numCache>
            </c:numRef>
          </c:xVal>
          <c:yVal>
            <c:numRef>
              <c:f>'XIII-1c'!$BI$49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19"/>
          <c:order val="19"/>
          <c:tx>
            <c:v>Rt9-p</c:v>
          </c:tx>
          <c:spPr>
            <a:ln w="47625">
              <a:noFill/>
            </a:ln>
          </c:spPr>
          <c:xVal>
            <c:numRef>
              <c:f>'XIII-1c'!$BK$51</c:f>
              <c:numCache>
                <c:formatCode>General</c:formatCode>
                <c:ptCount val="1"/>
              </c:numCache>
            </c:numRef>
          </c:xVal>
          <c:yVal>
            <c:numRef>
              <c:f>'XIII-1c'!$BK$49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20"/>
          <c:order val="20"/>
          <c:tx>
            <c:v>Rt9-P</c:v>
          </c:tx>
          <c:spPr>
            <a:ln w="47625">
              <a:noFill/>
            </a:ln>
          </c:spPr>
          <c:xVal>
            <c:numRef>
              <c:f>'XIII-1c'!$BL$51</c:f>
              <c:numCache>
                <c:formatCode>General</c:formatCode>
                <c:ptCount val="1"/>
              </c:numCache>
            </c:numRef>
          </c:xVal>
          <c:yVal>
            <c:numRef>
              <c:f>'XIII-1c'!$BL$49</c:f>
              <c:numCache>
                <c:formatCode>General</c:formatCode>
                <c:ptCount val="1"/>
              </c:numCache>
            </c:numRef>
          </c:yVal>
          <c:smooth val="0"/>
        </c:ser>
        <c:ser>
          <c:idx val="21"/>
          <c:order val="21"/>
          <c:tx>
            <c:v>Rt10-P</c:v>
          </c:tx>
          <c:spPr>
            <a:ln w="47625">
              <a:noFill/>
            </a:ln>
          </c:spPr>
          <c:xVal>
            <c:numRef>
              <c:f>'XIII-1c'!$BN$51</c:f>
              <c:numCache>
                <c:formatCode>General</c:formatCode>
                <c:ptCount val="1"/>
              </c:numCache>
            </c:numRef>
          </c:xVal>
          <c:yVal>
            <c:numRef>
              <c:f>'XIII-1c'!$BN$49</c:f>
              <c:numCache>
                <c:formatCode>General</c:formatCode>
                <c:ptCount val="1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85300320"/>
        <c:axId val="-1985298544"/>
      </c:scatterChart>
      <c:valAx>
        <c:axId val="-1985300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Nb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-1985298544"/>
        <c:crosses val="autoZero"/>
        <c:crossBetween val="midCat"/>
      </c:valAx>
      <c:valAx>
        <c:axId val="-1985298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W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-19853003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Ti</c:v>
          </c:tx>
          <c:val>
            <c:numRef>
              <c:f>serie!$AC$47:$AR$47</c:f>
              <c:numCache>
                <c:formatCode>0.000</c:formatCode>
                <c:ptCount val="16"/>
                <c:pt idx="0">
                  <c:v>2.937247456889322</c:v>
                </c:pt>
                <c:pt idx="1">
                  <c:v>2.935590285094571</c:v>
                </c:pt>
                <c:pt idx="2">
                  <c:v>2.886508683277666</c:v>
                </c:pt>
                <c:pt idx="3">
                  <c:v>2.868257498022831</c:v>
                </c:pt>
                <c:pt idx="4">
                  <c:v>2.887565754352583</c:v>
                </c:pt>
                <c:pt idx="5">
                  <c:v>2.88656471801414</c:v>
                </c:pt>
                <c:pt idx="6">
                  <c:v>2.856286852442915</c:v>
                </c:pt>
                <c:pt idx="7">
                  <c:v>2.88603060365626</c:v>
                </c:pt>
                <c:pt idx="8">
                  <c:v>2.878872991086929</c:v>
                </c:pt>
                <c:pt idx="9">
                  <c:v>2.859956036441062</c:v>
                </c:pt>
                <c:pt idx="10">
                  <c:v>2.907897440055067</c:v>
                </c:pt>
                <c:pt idx="11">
                  <c:v>2.910576390360573</c:v>
                </c:pt>
                <c:pt idx="12">
                  <c:v>2.908244465717009</c:v>
                </c:pt>
                <c:pt idx="13">
                  <c:v>2.921391699859225</c:v>
                </c:pt>
                <c:pt idx="14">
                  <c:v>2.891178918788143</c:v>
                </c:pt>
                <c:pt idx="15">
                  <c:v>2.946166399690947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4055360"/>
        <c:axId val="1863687408"/>
      </c:lineChart>
      <c:catAx>
        <c:axId val="1864055360"/>
        <c:scaling>
          <c:orientation val="minMax"/>
        </c:scaling>
        <c:delete val="0"/>
        <c:axPos val="b"/>
        <c:majorTickMark val="out"/>
        <c:minorTickMark val="none"/>
        <c:tickLblPos val="nextTo"/>
        <c:crossAx val="1863687408"/>
        <c:crosses val="autoZero"/>
        <c:auto val="1"/>
        <c:lblAlgn val="ctr"/>
        <c:lblOffset val="100"/>
        <c:noMultiLvlLbl val="0"/>
      </c:catAx>
      <c:valAx>
        <c:axId val="186368740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8640553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Rt5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</c:v>
          </c:tx>
          <c:cat>
            <c:strRef>
              <c:f>'XIII-1c'!$AB$8:$AG$8</c:f>
              <c:strCache>
                <c:ptCount val="6"/>
                <c:pt idx="0">
                  <c:v>pb</c:v>
                </c:pt>
                <c:pt idx="2">
                  <c:v>pb</c:v>
                </c:pt>
                <c:pt idx="3">
                  <c:v>pb</c:v>
                </c:pt>
                <c:pt idx="4">
                  <c:v>pb</c:v>
                </c:pt>
                <c:pt idx="5">
                  <c:v>pb</c:v>
                </c:pt>
              </c:strCache>
            </c:strRef>
          </c:cat>
          <c:val>
            <c:numRef>
              <c:f>'XIII-1c'!$AB$49:$AG$49</c:f>
              <c:numCache>
                <c:formatCode>General</c:formatCode>
                <c:ptCount val="6"/>
              </c:numCache>
            </c:numRef>
          </c:val>
          <c:smooth val="0"/>
        </c:ser>
        <c:ser>
          <c:idx val="1"/>
          <c:order val="1"/>
          <c:tx>
            <c:v>V</c:v>
          </c:tx>
          <c:val>
            <c:numRef>
              <c:f>'XIII-1c'!$AB$54:$AG$54</c:f>
              <c:numCache>
                <c:formatCode>General</c:formatCode>
                <c:ptCount val="6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35805728"/>
        <c:axId val="-2035804320"/>
      </c:lineChart>
      <c:catAx>
        <c:axId val="-2035805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35804320"/>
        <c:crosses val="autoZero"/>
        <c:auto val="1"/>
        <c:lblAlgn val="ctr"/>
        <c:lblOffset val="100"/>
        <c:noMultiLvlLbl val="0"/>
      </c:catAx>
      <c:valAx>
        <c:axId val="-2035804320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20358057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Rt5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Sn</c:v>
          </c:tx>
          <c:cat>
            <c:strRef>
              <c:f>'XIII-1c'!$AB$8:$AG$8</c:f>
              <c:strCache>
                <c:ptCount val="6"/>
                <c:pt idx="0">
                  <c:v>pb</c:v>
                </c:pt>
                <c:pt idx="2">
                  <c:v>pb</c:v>
                </c:pt>
                <c:pt idx="3">
                  <c:v>pb</c:v>
                </c:pt>
                <c:pt idx="4">
                  <c:v>pb</c:v>
                </c:pt>
                <c:pt idx="5">
                  <c:v>pb</c:v>
                </c:pt>
              </c:strCache>
            </c:strRef>
          </c:cat>
          <c:val>
            <c:numRef>
              <c:f>'XIII-1c'!$AB$50:$AG$50</c:f>
              <c:numCache>
                <c:formatCode>General</c:formatCode>
                <c:ptCount val="6"/>
              </c:numCache>
            </c:numRef>
          </c:val>
          <c:smooth val="0"/>
        </c:ser>
        <c:ser>
          <c:idx val="1"/>
          <c:order val="1"/>
          <c:tx>
            <c:v>Nb</c:v>
          </c:tx>
          <c:val>
            <c:numRef>
              <c:f>'XIII-1c'!$AB$51:$AG$51</c:f>
              <c:numCache>
                <c:formatCode>General</c:formatCode>
                <c:ptCount val="6"/>
              </c:numCache>
            </c:numRef>
          </c:val>
          <c:smooth val="0"/>
        </c:ser>
        <c:ser>
          <c:idx val="2"/>
          <c:order val="2"/>
          <c:tx>
            <c:v>Nb+Ta</c:v>
          </c:tx>
          <c:val>
            <c:numRef>
              <c:f>'XIII-1c'!$AB$62:$AG$62</c:f>
              <c:numCache>
                <c:formatCode>General</c:formatCode>
                <c:ptCount val="6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5393952"/>
        <c:axId val="1931743312"/>
      </c:lineChart>
      <c:catAx>
        <c:axId val="-1985393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31743312"/>
        <c:crosses val="autoZero"/>
        <c:auto val="1"/>
        <c:lblAlgn val="ctr"/>
        <c:lblOffset val="100"/>
        <c:noMultiLvlLbl val="0"/>
      </c:catAx>
      <c:valAx>
        <c:axId val="1931743312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-19853939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Rt5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Ta</c:v>
          </c:tx>
          <c:cat>
            <c:strRef>
              <c:f>'XIII-1c'!$AB$8:$AG$8</c:f>
              <c:strCache>
                <c:ptCount val="6"/>
                <c:pt idx="0">
                  <c:v>pb</c:v>
                </c:pt>
                <c:pt idx="2">
                  <c:v>pb</c:v>
                </c:pt>
                <c:pt idx="3">
                  <c:v>pb</c:v>
                </c:pt>
                <c:pt idx="4">
                  <c:v>pb</c:v>
                </c:pt>
                <c:pt idx="5">
                  <c:v>pb</c:v>
                </c:pt>
              </c:strCache>
            </c:strRef>
          </c:cat>
          <c:val>
            <c:numRef>
              <c:f>'XIII-1c'!$AB$52:$AG$52</c:f>
              <c:numCache>
                <c:formatCode>General</c:formatCode>
                <c:ptCount val="6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8938000"/>
        <c:axId val="1908939408"/>
      </c:lineChart>
      <c:catAx>
        <c:axId val="1908938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08939408"/>
        <c:crosses val="autoZero"/>
        <c:auto val="1"/>
        <c:lblAlgn val="ctr"/>
        <c:lblOffset val="100"/>
        <c:noMultiLvlLbl val="0"/>
      </c:catAx>
      <c:valAx>
        <c:axId val="1908939408"/>
        <c:scaling>
          <c:orientation val="minMax"/>
          <c:max val="0.01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9089380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Nb#</c:v>
          </c:tx>
          <c:val>
            <c:numRef>
              <c:f>'XIII-1c'!$AB$63:$AG$63</c:f>
              <c:numCache>
                <c:formatCode>General</c:formatCode>
                <c:ptCount val="6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7799392"/>
        <c:axId val="1867800800"/>
      </c:lineChart>
      <c:catAx>
        <c:axId val="1867799392"/>
        <c:scaling>
          <c:orientation val="minMax"/>
        </c:scaling>
        <c:delete val="0"/>
        <c:axPos val="b"/>
        <c:majorTickMark val="out"/>
        <c:minorTickMark val="none"/>
        <c:tickLblPos val="nextTo"/>
        <c:crossAx val="1867800800"/>
        <c:crosses val="autoZero"/>
        <c:auto val="1"/>
        <c:lblAlgn val="ctr"/>
        <c:lblOffset val="100"/>
        <c:noMultiLvlLbl val="0"/>
      </c:catAx>
      <c:valAx>
        <c:axId val="1867800800"/>
        <c:scaling>
          <c:orientation val="minMax"/>
          <c:min val="0.6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18677993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xVal>
            <c:numRef>
              <c:f>serie!$AC$46:$AR$46</c:f>
              <c:numCache>
                <c:formatCode>0.000</c:formatCode>
                <c:ptCount val="16"/>
                <c:pt idx="0">
                  <c:v>0.0108369196089809</c:v>
                </c:pt>
                <c:pt idx="1">
                  <c:v>0.0154500526102518</c:v>
                </c:pt>
                <c:pt idx="2">
                  <c:v>0.052214055044862</c:v>
                </c:pt>
                <c:pt idx="3">
                  <c:v>0.0593818627310491</c:v>
                </c:pt>
                <c:pt idx="4">
                  <c:v>0.0548919985260133</c:v>
                </c:pt>
                <c:pt idx="5">
                  <c:v>0.0464785094650881</c:v>
                </c:pt>
                <c:pt idx="6">
                  <c:v>0.0676059987164753</c:v>
                </c:pt>
                <c:pt idx="7">
                  <c:v>0.0498097464420372</c:v>
                </c:pt>
                <c:pt idx="8">
                  <c:v>0.0479711104730751</c:v>
                </c:pt>
                <c:pt idx="9">
                  <c:v>0.0574230036007886</c:v>
                </c:pt>
                <c:pt idx="10">
                  <c:v>0.029874042477746</c:v>
                </c:pt>
                <c:pt idx="11">
                  <c:v>0.0377383170682389</c:v>
                </c:pt>
                <c:pt idx="12">
                  <c:v>0.037979162957109</c:v>
                </c:pt>
                <c:pt idx="13">
                  <c:v>0.0327824796506882</c:v>
                </c:pt>
                <c:pt idx="14">
                  <c:v>0.0389237585816854</c:v>
                </c:pt>
                <c:pt idx="15">
                  <c:v>0.0106178470169246</c:v>
                </c:pt>
              </c:numCache>
            </c:numRef>
          </c:xVal>
          <c:yVal>
            <c:numRef>
              <c:f>serie!$AC$39:$AR$39</c:f>
              <c:numCache>
                <c:formatCode>0.000</c:formatCode>
                <c:ptCount val="16"/>
                <c:pt idx="0">
                  <c:v>0.00803230076357176</c:v>
                </c:pt>
                <c:pt idx="1">
                  <c:v>0.0140797680812583</c:v>
                </c:pt>
                <c:pt idx="2">
                  <c:v>0.0530057034199334</c:v>
                </c:pt>
                <c:pt idx="3">
                  <c:v>0.0597180483969157</c:v>
                </c:pt>
                <c:pt idx="4">
                  <c:v>0.0477189500018218</c:v>
                </c:pt>
                <c:pt idx="5">
                  <c:v>0.0546930505246257</c:v>
                </c:pt>
                <c:pt idx="6">
                  <c:v>0.0674971098118847</c:v>
                </c:pt>
                <c:pt idx="7">
                  <c:v>0.0484181947790351</c:v>
                </c:pt>
                <c:pt idx="8">
                  <c:v>0.0336385472383093</c:v>
                </c:pt>
                <c:pt idx="9">
                  <c:v>0.0370502413746861</c:v>
                </c:pt>
                <c:pt idx="10">
                  <c:v>0.0201813281360243</c:v>
                </c:pt>
                <c:pt idx="11">
                  <c:v>0.0272946495487251</c:v>
                </c:pt>
                <c:pt idx="12">
                  <c:v>0.031217533259621</c:v>
                </c:pt>
                <c:pt idx="13">
                  <c:v>0.0182796561629245</c:v>
                </c:pt>
                <c:pt idx="14">
                  <c:v>0.0260940223642054</c:v>
                </c:pt>
                <c:pt idx="15">
                  <c:v>0.0200242276645368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4087696"/>
        <c:axId val="1864281344"/>
      </c:scatterChart>
      <c:valAx>
        <c:axId val="1864087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Fe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4281344"/>
        <c:crosses val="autoZero"/>
        <c:crossBetween val="midCat"/>
      </c:valAx>
      <c:valAx>
        <c:axId val="18642813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W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408769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xVal>
            <c:numRef>
              <c:f>serie!$AC$46:$AR$46</c:f>
              <c:numCache>
                <c:formatCode>0.000</c:formatCode>
                <c:ptCount val="16"/>
                <c:pt idx="0">
                  <c:v>0.0108369196089809</c:v>
                </c:pt>
                <c:pt idx="1">
                  <c:v>0.0154500526102518</c:v>
                </c:pt>
                <c:pt idx="2">
                  <c:v>0.052214055044862</c:v>
                </c:pt>
                <c:pt idx="3">
                  <c:v>0.0593818627310491</c:v>
                </c:pt>
                <c:pt idx="4">
                  <c:v>0.0548919985260133</c:v>
                </c:pt>
                <c:pt idx="5">
                  <c:v>0.0464785094650881</c:v>
                </c:pt>
                <c:pt idx="6">
                  <c:v>0.0676059987164753</c:v>
                </c:pt>
                <c:pt idx="7">
                  <c:v>0.0498097464420372</c:v>
                </c:pt>
                <c:pt idx="8">
                  <c:v>0.0479711104730751</c:v>
                </c:pt>
                <c:pt idx="9">
                  <c:v>0.0574230036007886</c:v>
                </c:pt>
                <c:pt idx="10">
                  <c:v>0.029874042477746</c:v>
                </c:pt>
                <c:pt idx="11">
                  <c:v>0.0377383170682389</c:v>
                </c:pt>
                <c:pt idx="12">
                  <c:v>0.037979162957109</c:v>
                </c:pt>
                <c:pt idx="13">
                  <c:v>0.0327824796506882</c:v>
                </c:pt>
                <c:pt idx="14">
                  <c:v>0.0389237585816854</c:v>
                </c:pt>
                <c:pt idx="15">
                  <c:v>0.0106178470169246</c:v>
                </c:pt>
              </c:numCache>
            </c:numRef>
          </c:xVal>
          <c:yVal>
            <c:numRef>
              <c:f>serie!$AC$47:$AR$47</c:f>
              <c:numCache>
                <c:formatCode>0.000</c:formatCode>
                <c:ptCount val="16"/>
                <c:pt idx="0">
                  <c:v>2.937247456889322</c:v>
                </c:pt>
                <c:pt idx="1">
                  <c:v>2.935590285094571</c:v>
                </c:pt>
                <c:pt idx="2">
                  <c:v>2.886508683277666</c:v>
                </c:pt>
                <c:pt idx="3">
                  <c:v>2.868257498022831</c:v>
                </c:pt>
                <c:pt idx="4">
                  <c:v>2.887565754352583</c:v>
                </c:pt>
                <c:pt idx="5">
                  <c:v>2.88656471801414</c:v>
                </c:pt>
                <c:pt idx="6">
                  <c:v>2.856286852442915</c:v>
                </c:pt>
                <c:pt idx="7">
                  <c:v>2.88603060365626</c:v>
                </c:pt>
                <c:pt idx="8">
                  <c:v>2.878872991086929</c:v>
                </c:pt>
                <c:pt idx="9">
                  <c:v>2.859956036441062</c:v>
                </c:pt>
                <c:pt idx="10">
                  <c:v>2.907897440055067</c:v>
                </c:pt>
                <c:pt idx="11">
                  <c:v>2.910576390360573</c:v>
                </c:pt>
                <c:pt idx="12">
                  <c:v>2.908244465717009</c:v>
                </c:pt>
                <c:pt idx="13">
                  <c:v>2.921391699859225</c:v>
                </c:pt>
                <c:pt idx="14">
                  <c:v>2.891178918788143</c:v>
                </c:pt>
                <c:pt idx="15">
                  <c:v>2.946166399690947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3559024"/>
        <c:axId val="1863947040"/>
      </c:scatterChart>
      <c:valAx>
        <c:axId val="1863559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Fe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3947040"/>
        <c:crosses val="autoZero"/>
        <c:crossBetween val="midCat"/>
      </c:valAx>
      <c:valAx>
        <c:axId val="186394704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Ti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35590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xVal>
            <c:numRef>
              <c:f>serie!$AC$47:$AR$47</c:f>
              <c:numCache>
                <c:formatCode>0.000</c:formatCode>
                <c:ptCount val="16"/>
                <c:pt idx="0">
                  <c:v>2.937247456889322</c:v>
                </c:pt>
                <c:pt idx="1">
                  <c:v>2.935590285094571</c:v>
                </c:pt>
                <c:pt idx="2">
                  <c:v>2.886508683277666</c:v>
                </c:pt>
                <c:pt idx="3">
                  <c:v>2.868257498022831</c:v>
                </c:pt>
                <c:pt idx="4">
                  <c:v>2.887565754352583</c:v>
                </c:pt>
                <c:pt idx="5">
                  <c:v>2.88656471801414</c:v>
                </c:pt>
                <c:pt idx="6">
                  <c:v>2.856286852442915</c:v>
                </c:pt>
                <c:pt idx="7">
                  <c:v>2.88603060365626</c:v>
                </c:pt>
                <c:pt idx="8">
                  <c:v>2.878872991086929</c:v>
                </c:pt>
                <c:pt idx="9">
                  <c:v>2.859956036441062</c:v>
                </c:pt>
                <c:pt idx="10">
                  <c:v>2.907897440055067</c:v>
                </c:pt>
                <c:pt idx="11">
                  <c:v>2.910576390360573</c:v>
                </c:pt>
                <c:pt idx="12">
                  <c:v>2.908244465717009</c:v>
                </c:pt>
                <c:pt idx="13">
                  <c:v>2.921391699859225</c:v>
                </c:pt>
                <c:pt idx="14">
                  <c:v>2.891178918788143</c:v>
                </c:pt>
                <c:pt idx="15">
                  <c:v>2.946166399690947</c:v>
                </c:pt>
              </c:numCache>
            </c:numRef>
          </c:xVal>
          <c:yVal>
            <c:numRef>
              <c:f>serie!$AC$39:$AR$39</c:f>
              <c:numCache>
                <c:formatCode>0.000</c:formatCode>
                <c:ptCount val="16"/>
                <c:pt idx="0">
                  <c:v>0.00803230076357176</c:v>
                </c:pt>
                <c:pt idx="1">
                  <c:v>0.0140797680812583</c:v>
                </c:pt>
                <c:pt idx="2">
                  <c:v>0.0530057034199334</c:v>
                </c:pt>
                <c:pt idx="3">
                  <c:v>0.0597180483969157</c:v>
                </c:pt>
                <c:pt idx="4">
                  <c:v>0.0477189500018218</c:v>
                </c:pt>
                <c:pt idx="5">
                  <c:v>0.0546930505246257</c:v>
                </c:pt>
                <c:pt idx="6">
                  <c:v>0.0674971098118847</c:v>
                </c:pt>
                <c:pt idx="7">
                  <c:v>0.0484181947790351</c:v>
                </c:pt>
                <c:pt idx="8">
                  <c:v>0.0336385472383093</c:v>
                </c:pt>
                <c:pt idx="9">
                  <c:v>0.0370502413746861</c:v>
                </c:pt>
                <c:pt idx="10">
                  <c:v>0.0201813281360243</c:v>
                </c:pt>
                <c:pt idx="11">
                  <c:v>0.0272946495487251</c:v>
                </c:pt>
                <c:pt idx="12">
                  <c:v>0.031217533259621</c:v>
                </c:pt>
                <c:pt idx="13">
                  <c:v>0.0182796561629245</c:v>
                </c:pt>
                <c:pt idx="14">
                  <c:v>0.0260940223642054</c:v>
                </c:pt>
                <c:pt idx="15">
                  <c:v>0.0200242276645368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3805120"/>
        <c:axId val="1864277104"/>
      </c:scatterChart>
      <c:valAx>
        <c:axId val="1863805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Ti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4277104"/>
        <c:crosses val="autoZero"/>
        <c:crossBetween val="midCat"/>
      </c:valAx>
      <c:valAx>
        <c:axId val="18642771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W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380512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2 to 8</c:v>
          </c:tx>
          <c:spPr>
            <a:ln w="47625">
              <a:noFill/>
            </a:ln>
          </c:spPr>
          <c:xVal>
            <c:numRef>
              <c:f>serie!$AD$52:$AJ$52</c:f>
              <c:numCache>
                <c:formatCode>0.000</c:formatCode>
                <c:ptCount val="7"/>
                <c:pt idx="0">
                  <c:v>0.0348798942139187</c:v>
                </c:pt>
                <c:pt idx="1">
                  <c:v>0.00827155825753796</c:v>
                </c:pt>
                <c:pt idx="2">
                  <c:v>0.0126425908492035</c:v>
                </c:pt>
                <c:pt idx="3">
                  <c:v>0.00982329711958191</c:v>
                </c:pt>
                <c:pt idx="4">
                  <c:v>0.0122637219961453</c:v>
                </c:pt>
                <c:pt idx="5">
                  <c:v>0.00861003902872536</c:v>
                </c:pt>
                <c:pt idx="6">
                  <c:v>0.015741455122668</c:v>
                </c:pt>
              </c:numCache>
            </c:numRef>
          </c:xVal>
          <c:yVal>
            <c:numRef>
              <c:f>serie!$AD$39:$AJ$39</c:f>
              <c:numCache>
                <c:formatCode>0.000</c:formatCode>
                <c:ptCount val="7"/>
                <c:pt idx="0">
                  <c:v>0.0140797680812583</c:v>
                </c:pt>
                <c:pt idx="1">
                  <c:v>0.0530057034199334</c:v>
                </c:pt>
                <c:pt idx="2">
                  <c:v>0.0597180483969157</c:v>
                </c:pt>
                <c:pt idx="3">
                  <c:v>0.0477189500018218</c:v>
                </c:pt>
                <c:pt idx="4">
                  <c:v>0.0546930505246257</c:v>
                </c:pt>
                <c:pt idx="5">
                  <c:v>0.0674971098118847</c:v>
                </c:pt>
                <c:pt idx="6">
                  <c:v>0.0484181947790351</c:v>
                </c:pt>
              </c:numCache>
            </c:numRef>
          </c:yVal>
          <c:smooth val="0"/>
        </c:ser>
        <c:ser>
          <c:idx val="1"/>
          <c:order val="1"/>
          <c:tx>
            <c:v>1</c:v>
          </c:tx>
          <c:spPr>
            <a:ln w="47625">
              <a:noFill/>
            </a:ln>
          </c:spPr>
          <c:xVal>
            <c:numRef>
              <c:f>serie!$AC$52</c:f>
              <c:numCache>
                <c:formatCode>0.000</c:formatCode>
                <c:ptCount val="1"/>
                <c:pt idx="0">
                  <c:v>0.00617546902993545</c:v>
                </c:pt>
              </c:numCache>
            </c:numRef>
          </c:xVal>
          <c:yVal>
            <c:numRef>
              <c:f>serie!$AC$39</c:f>
              <c:numCache>
                <c:formatCode>0.000</c:formatCode>
                <c:ptCount val="1"/>
                <c:pt idx="0">
                  <c:v>0.00803230076357176</c:v>
                </c:pt>
              </c:numCache>
            </c:numRef>
          </c:yVal>
          <c:smooth val="0"/>
        </c:ser>
        <c:ser>
          <c:idx val="2"/>
          <c:order val="2"/>
          <c:tx>
            <c:v>9-sq</c:v>
          </c:tx>
          <c:spPr>
            <a:ln w="47625">
              <a:noFill/>
            </a:ln>
          </c:spPr>
          <c:xVal>
            <c:numRef>
              <c:f>serie!$AK$52:$AR$52</c:f>
              <c:numCache>
                <c:formatCode>0.000</c:formatCode>
                <c:ptCount val="8"/>
                <c:pt idx="0">
                  <c:v>0.0395173512016863</c:v>
                </c:pt>
                <c:pt idx="1">
                  <c:v>0.0455707185834629</c:v>
                </c:pt>
                <c:pt idx="2">
                  <c:v>0.0420471893311629</c:v>
                </c:pt>
                <c:pt idx="3">
                  <c:v>0.024390643022463</c:v>
                </c:pt>
                <c:pt idx="4">
                  <c:v>0.0225588380662611</c:v>
                </c:pt>
                <c:pt idx="5">
                  <c:v>0.0275461643271623</c:v>
                </c:pt>
                <c:pt idx="6">
                  <c:v>0.0438033002659663</c:v>
                </c:pt>
                <c:pt idx="7">
                  <c:v>0.0231915256275913</c:v>
                </c:pt>
              </c:numCache>
            </c:numRef>
          </c:xVal>
          <c:yVal>
            <c:numRef>
              <c:f>serie!$AK$39:$AR$39</c:f>
              <c:numCache>
                <c:formatCode>0.000</c:formatCode>
                <c:ptCount val="8"/>
                <c:pt idx="0">
                  <c:v>0.0336385472383093</c:v>
                </c:pt>
                <c:pt idx="1">
                  <c:v>0.0370502413746861</c:v>
                </c:pt>
                <c:pt idx="2">
                  <c:v>0.0201813281360243</c:v>
                </c:pt>
                <c:pt idx="3">
                  <c:v>0.0272946495487251</c:v>
                </c:pt>
                <c:pt idx="4">
                  <c:v>0.031217533259621</c:v>
                </c:pt>
                <c:pt idx="5">
                  <c:v>0.0182796561629245</c:v>
                </c:pt>
                <c:pt idx="6">
                  <c:v>0.0260940223642054</c:v>
                </c:pt>
                <c:pt idx="7">
                  <c:v>0.0200242276645368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3744208"/>
        <c:axId val="1863483648"/>
      </c:scatterChart>
      <c:valAx>
        <c:axId val="1863744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Nb+Ta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3483648"/>
        <c:crosses val="autoZero"/>
        <c:crossBetween val="midCat"/>
      </c:valAx>
      <c:valAx>
        <c:axId val="186348364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W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374420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47625">
              <a:noFill/>
            </a:ln>
          </c:spPr>
          <c:xVal>
            <c:numRef>
              <c:f>serie!$N$52:$U$52</c:f>
              <c:numCache>
                <c:formatCode>0.000</c:formatCode>
                <c:ptCount val="8"/>
                <c:pt idx="0">
                  <c:v>0.00992109131795319</c:v>
                </c:pt>
                <c:pt idx="1">
                  <c:v>0.00317007754275401</c:v>
                </c:pt>
                <c:pt idx="2">
                  <c:v>0.00901347702705097</c:v>
                </c:pt>
                <c:pt idx="3">
                  <c:v>0.00882234513845412</c:v>
                </c:pt>
                <c:pt idx="4">
                  <c:v>0.0127019337869298</c:v>
                </c:pt>
                <c:pt idx="5">
                  <c:v>0.00931195504142397</c:v>
                </c:pt>
                <c:pt idx="6">
                  <c:v>0.00360135158497541</c:v>
                </c:pt>
                <c:pt idx="7">
                  <c:v>0.014187272588334</c:v>
                </c:pt>
              </c:numCache>
            </c:numRef>
          </c:xVal>
          <c:yVal>
            <c:numRef>
              <c:f>serie!$N$39:$U$39</c:f>
              <c:numCache>
                <c:formatCode>0.000</c:formatCode>
                <c:ptCount val="8"/>
                <c:pt idx="0">
                  <c:v>0.00503160413728113</c:v>
                </c:pt>
                <c:pt idx="1">
                  <c:v>0.0149847906580084</c:v>
                </c:pt>
                <c:pt idx="2">
                  <c:v>0.027605357674467</c:v>
                </c:pt>
                <c:pt idx="3">
                  <c:v>0.0333696684544146</c:v>
                </c:pt>
                <c:pt idx="4">
                  <c:v>0.0387220180336827</c:v>
                </c:pt>
                <c:pt idx="5">
                  <c:v>0.0443680059623881</c:v>
                </c:pt>
                <c:pt idx="6">
                  <c:v>0.00973511403393855</c:v>
                </c:pt>
                <c:pt idx="7">
                  <c:v>0.00181444568484648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64143040"/>
        <c:axId val="1864108432"/>
      </c:scatterChart>
      <c:valAx>
        <c:axId val="1864143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Nb+Ta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4108432"/>
        <c:crosses val="autoZero"/>
        <c:crossBetween val="midCat"/>
      </c:valAx>
      <c:valAx>
        <c:axId val="18641084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W apfu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18641430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Relationship Id="rId2" Type="http://schemas.openxmlformats.org/officeDocument/2006/relationships/chart" Target="../charts/chart1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4" Type="http://schemas.openxmlformats.org/officeDocument/2006/relationships/chart" Target="../charts/chart22.xml"/><Relationship Id="rId5" Type="http://schemas.openxmlformats.org/officeDocument/2006/relationships/chart" Target="../charts/chart23.xml"/><Relationship Id="rId1" Type="http://schemas.openxmlformats.org/officeDocument/2006/relationships/chart" Target="../charts/chart19.xml"/><Relationship Id="rId2" Type="http://schemas.openxmlformats.org/officeDocument/2006/relationships/chart" Target="../charts/chart2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4" Type="http://schemas.openxmlformats.org/officeDocument/2006/relationships/chart" Target="../charts/chart28.xml"/><Relationship Id="rId5" Type="http://schemas.openxmlformats.org/officeDocument/2006/relationships/chart" Target="../charts/chart29.xml"/><Relationship Id="rId1" Type="http://schemas.openxmlformats.org/officeDocument/2006/relationships/chart" Target="../charts/chart25.xml"/><Relationship Id="rId2" Type="http://schemas.openxmlformats.org/officeDocument/2006/relationships/chart" Target="../charts/chart26.xml"/></Relationships>
</file>

<file path=xl/drawings/_rels/drawing7.xml.rels><?xml version="1.0" encoding="UTF-8" standalone="yes"?>
<Relationships xmlns="http://schemas.openxmlformats.org/package/2006/relationships"><Relationship Id="rId11" Type="http://schemas.openxmlformats.org/officeDocument/2006/relationships/chart" Target="../charts/chart40.xml"/><Relationship Id="rId12" Type="http://schemas.openxmlformats.org/officeDocument/2006/relationships/chart" Target="../charts/chart41.xml"/><Relationship Id="rId13" Type="http://schemas.openxmlformats.org/officeDocument/2006/relationships/chart" Target="../charts/chart42.xml"/><Relationship Id="rId14" Type="http://schemas.openxmlformats.org/officeDocument/2006/relationships/chart" Target="../charts/chart43.xml"/><Relationship Id="rId1" Type="http://schemas.openxmlformats.org/officeDocument/2006/relationships/chart" Target="../charts/chart30.xml"/><Relationship Id="rId2" Type="http://schemas.openxmlformats.org/officeDocument/2006/relationships/chart" Target="../charts/chart31.xml"/><Relationship Id="rId3" Type="http://schemas.openxmlformats.org/officeDocument/2006/relationships/chart" Target="../charts/chart32.xml"/><Relationship Id="rId4" Type="http://schemas.openxmlformats.org/officeDocument/2006/relationships/chart" Target="../charts/chart33.xml"/><Relationship Id="rId5" Type="http://schemas.openxmlformats.org/officeDocument/2006/relationships/chart" Target="../charts/chart34.xml"/><Relationship Id="rId6" Type="http://schemas.openxmlformats.org/officeDocument/2006/relationships/chart" Target="../charts/chart35.xml"/><Relationship Id="rId7" Type="http://schemas.openxmlformats.org/officeDocument/2006/relationships/chart" Target="../charts/chart36.xml"/><Relationship Id="rId8" Type="http://schemas.openxmlformats.org/officeDocument/2006/relationships/chart" Target="../charts/chart37.xml"/><Relationship Id="rId9" Type="http://schemas.openxmlformats.org/officeDocument/2006/relationships/chart" Target="../charts/chart38.xml"/><Relationship Id="rId10" Type="http://schemas.openxmlformats.org/officeDocument/2006/relationships/chart" Target="../charts/char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5080</xdr:colOff>
      <xdr:row>71</xdr:row>
      <xdr:rowOff>25400</xdr:rowOff>
    </xdr:from>
    <xdr:to>
      <xdr:col>34</xdr:col>
      <xdr:colOff>614680</xdr:colOff>
      <xdr:row>85</xdr:row>
      <xdr:rowOff>66040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635000</xdr:colOff>
      <xdr:row>71</xdr:row>
      <xdr:rowOff>25400</xdr:rowOff>
    </xdr:from>
    <xdr:to>
      <xdr:col>42</xdr:col>
      <xdr:colOff>584200</xdr:colOff>
      <xdr:row>85</xdr:row>
      <xdr:rowOff>66040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66040</xdr:colOff>
      <xdr:row>86</xdr:row>
      <xdr:rowOff>35560</xdr:rowOff>
    </xdr:from>
    <xdr:to>
      <xdr:col>35</xdr:col>
      <xdr:colOff>15240</xdr:colOff>
      <xdr:row>100</xdr:row>
      <xdr:rowOff>76200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91445</xdr:colOff>
      <xdr:row>86</xdr:row>
      <xdr:rowOff>25400</xdr:rowOff>
    </xdr:from>
    <xdr:to>
      <xdr:col>43</xdr:col>
      <xdr:colOff>40645</xdr:colOff>
      <xdr:row>100</xdr:row>
      <xdr:rowOff>66040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43</xdr:col>
      <xdr:colOff>391160</xdr:colOff>
      <xdr:row>86</xdr:row>
      <xdr:rowOff>86360</xdr:rowOff>
    </xdr:from>
    <xdr:to>
      <xdr:col>45</xdr:col>
      <xdr:colOff>0</xdr:colOff>
      <xdr:row>100</xdr:row>
      <xdr:rowOff>127000</xdr:rowOff>
    </xdr:to>
    <xdr:graphicFrame macro="">
      <xdr:nvGraphicFramePr>
        <xdr:cNvPr id="8" name="Graphique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36</xdr:col>
      <xdr:colOff>162565</xdr:colOff>
      <xdr:row>101</xdr:row>
      <xdr:rowOff>116840</xdr:rowOff>
    </xdr:from>
    <xdr:to>
      <xdr:col>43</xdr:col>
      <xdr:colOff>111765</xdr:colOff>
      <xdr:row>115</xdr:row>
      <xdr:rowOff>150707</xdr:rowOff>
    </xdr:to>
    <xdr:graphicFrame macro="">
      <xdr:nvGraphicFramePr>
        <xdr:cNvPr id="9" name="Graphique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416560</xdr:colOff>
      <xdr:row>101</xdr:row>
      <xdr:rowOff>171027</xdr:rowOff>
    </xdr:from>
    <xdr:to>
      <xdr:col>45</xdr:col>
      <xdr:colOff>0</xdr:colOff>
      <xdr:row>116</xdr:row>
      <xdr:rowOff>18627</xdr:rowOff>
    </xdr:to>
    <xdr:graphicFrame macro="">
      <xdr:nvGraphicFramePr>
        <xdr:cNvPr id="10" name="Graphique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43</xdr:col>
      <xdr:colOff>589288</xdr:colOff>
      <xdr:row>71</xdr:row>
      <xdr:rowOff>3388</xdr:rowOff>
    </xdr:from>
    <xdr:to>
      <xdr:col>45</xdr:col>
      <xdr:colOff>0</xdr:colOff>
      <xdr:row>86</xdr:row>
      <xdr:rowOff>138854</xdr:rowOff>
    </xdr:to>
    <xdr:graphicFrame macro="">
      <xdr:nvGraphicFramePr>
        <xdr:cNvPr id="11" name="Graphique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172720</xdr:colOff>
      <xdr:row>69</xdr:row>
      <xdr:rowOff>152400</xdr:rowOff>
    </xdr:from>
    <xdr:to>
      <xdr:col>20</xdr:col>
      <xdr:colOff>121920</xdr:colOff>
      <xdr:row>85</xdr:row>
      <xdr:rowOff>96520</xdr:rowOff>
    </xdr:to>
    <xdr:graphicFrame macro="">
      <xdr:nvGraphicFramePr>
        <xdr:cNvPr id="12" name="Graphique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193040</xdr:colOff>
      <xdr:row>86</xdr:row>
      <xdr:rowOff>187960</xdr:rowOff>
    </xdr:from>
    <xdr:to>
      <xdr:col>20</xdr:col>
      <xdr:colOff>142240</xdr:colOff>
      <xdr:row>101</xdr:row>
      <xdr:rowOff>35560</xdr:rowOff>
    </xdr:to>
    <xdr:graphicFrame macro="">
      <xdr:nvGraphicFramePr>
        <xdr:cNvPr id="13" name="Graphique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196432</xdr:colOff>
      <xdr:row>102</xdr:row>
      <xdr:rowOff>179499</xdr:rowOff>
    </xdr:from>
    <xdr:to>
      <xdr:col>20</xdr:col>
      <xdr:colOff>145632</xdr:colOff>
      <xdr:row>117</xdr:row>
      <xdr:rowOff>27098</xdr:rowOff>
    </xdr:to>
    <xdr:graphicFrame macro="">
      <xdr:nvGraphicFramePr>
        <xdr:cNvPr id="14" name="Graphique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254000</xdr:colOff>
      <xdr:row>119</xdr:row>
      <xdr:rowOff>5080</xdr:rowOff>
    </xdr:from>
    <xdr:to>
      <xdr:col>20</xdr:col>
      <xdr:colOff>203200</xdr:colOff>
      <xdr:row>133</xdr:row>
      <xdr:rowOff>45720</xdr:rowOff>
    </xdr:to>
    <xdr:graphicFrame macro="">
      <xdr:nvGraphicFramePr>
        <xdr:cNvPr id="15" name="Graphique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223520</xdr:colOff>
      <xdr:row>71</xdr:row>
      <xdr:rowOff>127000</xdr:rowOff>
    </xdr:from>
    <xdr:to>
      <xdr:col>9</xdr:col>
      <xdr:colOff>81280</xdr:colOff>
      <xdr:row>85</xdr:row>
      <xdr:rowOff>167640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203206</xdr:colOff>
      <xdr:row>87</xdr:row>
      <xdr:rowOff>25406</xdr:rowOff>
    </xdr:from>
    <xdr:to>
      <xdr:col>9</xdr:col>
      <xdr:colOff>63506</xdr:colOff>
      <xdr:row>101</xdr:row>
      <xdr:rowOff>101606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209550</xdr:colOff>
      <xdr:row>102</xdr:row>
      <xdr:rowOff>171450</xdr:rowOff>
    </xdr:from>
    <xdr:to>
      <xdr:col>9</xdr:col>
      <xdr:colOff>69850</xdr:colOff>
      <xdr:row>117</xdr:row>
      <xdr:rowOff>57150</xdr:rowOff>
    </xdr:to>
    <xdr:graphicFrame macro="">
      <xdr:nvGraphicFramePr>
        <xdr:cNvPr id="16" name="Graphique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146050</xdr:colOff>
      <xdr:row>106</xdr:row>
      <xdr:rowOff>0</xdr:rowOff>
    </xdr:from>
    <xdr:to>
      <xdr:col>12</xdr:col>
      <xdr:colOff>603250</xdr:colOff>
      <xdr:row>127</xdr:row>
      <xdr:rowOff>101600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469906</xdr:colOff>
      <xdr:row>106</xdr:row>
      <xdr:rowOff>88900</xdr:rowOff>
    </xdr:from>
    <xdr:to>
      <xdr:col>21</xdr:col>
      <xdr:colOff>241306</xdr:colOff>
      <xdr:row>130</xdr:row>
      <xdr:rowOff>25400</xdr:rowOff>
    </xdr:to>
    <xdr:graphicFrame macro="">
      <xdr:nvGraphicFramePr>
        <xdr:cNvPr id="8" name="Graphique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355600</xdr:colOff>
      <xdr:row>36</xdr:row>
      <xdr:rowOff>0</xdr:rowOff>
    </xdr:from>
    <xdr:to>
      <xdr:col>17</xdr:col>
      <xdr:colOff>355600</xdr:colOff>
      <xdr:row>36</xdr:row>
      <xdr:rowOff>71120</xdr:rowOff>
    </xdr:to>
    <xdr:graphicFrame macro="">
      <xdr:nvGraphicFramePr>
        <xdr:cNvPr id="12" name="Graphique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89</xdr:row>
      <xdr:rowOff>177800</xdr:rowOff>
    </xdr:from>
    <xdr:to>
      <xdr:col>19</xdr:col>
      <xdr:colOff>387350</xdr:colOff>
      <xdr:row>103</xdr:row>
      <xdr:rowOff>76200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209550</xdr:colOff>
      <xdr:row>104</xdr:row>
      <xdr:rowOff>139700</xdr:rowOff>
    </xdr:from>
    <xdr:to>
      <xdr:col>19</xdr:col>
      <xdr:colOff>425450</xdr:colOff>
      <xdr:row>118</xdr:row>
      <xdr:rowOff>38100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387350</xdr:colOff>
      <xdr:row>90</xdr:row>
      <xdr:rowOff>76200</xdr:rowOff>
    </xdr:from>
    <xdr:to>
      <xdr:col>9</xdr:col>
      <xdr:colOff>438150</xdr:colOff>
      <xdr:row>103</xdr:row>
      <xdr:rowOff>177800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323850</xdr:colOff>
      <xdr:row>105</xdr:row>
      <xdr:rowOff>38100</xdr:rowOff>
    </xdr:from>
    <xdr:to>
      <xdr:col>9</xdr:col>
      <xdr:colOff>374650</xdr:colOff>
      <xdr:row>118</xdr:row>
      <xdr:rowOff>139700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401320</xdr:colOff>
      <xdr:row>93</xdr:row>
      <xdr:rowOff>182880</xdr:rowOff>
    </xdr:from>
    <xdr:to>
      <xdr:col>27</xdr:col>
      <xdr:colOff>345440</xdr:colOff>
      <xdr:row>115</xdr:row>
      <xdr:rowOff>152400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77</xdr:col>
      <xdr:colOff>323272</xdr:colOff>
      <xdr:row>94</xdr:row>
      <xdr:rowOff>163944</xdr:rowOff>
    </xdr:from>
    <xdr:to>
      <xdr:col>84</xdr:col>
      <xdr:colOff>450272</xdr:colOff>
      <xdr:row>96</xdr:row>
      <xdr:rowOff>0</xdr:rowOff>
    </xdr:to>
    <xdr:graphicFrame macro="">
      <xdr:nvGraphicFramePr>
        <xdr:cNvPr id="28" name="Graphique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665480</xdr:colOff>
      <xdr:row>103</xdr:row>
      <xdr:rowOff>60960</xdr:rowOff>
    </xdr:from>
    <xdr:to>
      <xdr:col>12</xdr:col>
      <xdr:colOff>431800</xdr:colOff>
      <xdr:row>117</xdr:row>
      <xdr:rowOff>101600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698500</xdr:colOff>
      <xdr:row>103</xdr:row>
      <xdr:rowOff>88900</xdr:rowOff>
    </xdr:from>
    <xdr:to>
      <xdr:col>19</xdr:col>
      <xdr:colOff>469900</xdr:colOff>
      <xdr:row>117</xdr:row>
      <xdr:rowOff>165100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38100</xdr:colOff>
      <xdr:row>103</xdr:row>
      <xdr:rowOff>139700</xdr:rowOff>
    </xdr:from>
    <xdr:to>
      <xdr:col>26</xdr:col>
      <xdr:colOff>482600</xdr:colOff>
      <xdr:row>118</xdr:row>
      <xdr:rowOff>25400</xdr:rowOff>
    </xdr:to>
    <xdr:graphicFrame macro="">
      <xdr:nvGraphicFramePr>
        <xdr:cNvPr id="4" name="Graphique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330200</xdr:colOff>
      <xdr:row>103</xdr:row>
      <xdr:rowOff>114300</xdr:rowOff>
    </xdr:from>
    <xdr:to>
      <xdr:col>33</xdr:col>
      <xdr:colOff>279400</xdr:colOff>
      <xdr:row>118</xdr:row>
      <xdr:rowOff>0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33</xdr:col>
      <xdr:colOff>492126</xdr:colOff>
      <xdr:row>95</xdr:row>
      <xdr:rowOff>74083</xdr:rowOff>
    </xdr:from>
    <xdr:to>
      <xdr:col>39</xdr:col>
      <xdr:colOff>111126</xdr:colOff>
      <xdr:row>127</xdr:row>
      <xdr:rowOff>52917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317500</xdr:colOff>
      <xdr:row>108</xdr:row>
      <xdr:rowOff>107950</xdr:rowOff>
    </xdr:from>
    <xdr:to>
      <xdr:col>53</xdr:col>
      <xdr:colOff>571500</xdr:colOff>
      <xdr:row>122</xdr:row>
      <xdr:rowOff>184150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48</xdr:col>
      <xdr:colOff>508000</xdr:colOff>
      <xdr:row>124</xdr:row>
      <xdr:rowOff>57150</xdr:rowOff>
    </xdr:from>
    <xdr:to>
      <xdr:col>55</xdr:col>
      <xdr:colOff>749300</xdr:colOff>
      <xdr:row>138</xdr:row>
      <xdr:rowOff>133350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49</xdr:col>
      <xdr:colOff>12700</xdr:colOff>
      <xdr:row>140</xdr:row>
      <xdr:rowOff>44450</xdr:rowOff>
    </xdr:from>
    <xdr:to>
      <xdr:col>57</xdr:col>
      <xdr:colOff>76200</xdr:colOff>
      <xdr:row>154</xdr:row>
      <xdr:rowOff>120650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57</xdr:col>
      <xdr:colOff>184150</xdr:colOff>
      <xdr:row>108</xdr:row>
      <xdr:rowOff>158750</xdr:rowOff>
    </xdr:from>
    <xdr:to>
      <xdr:col>67</xdr:col>
      <xdr:colOff>133350</xdr:colOff>
      <xdr:row>123</xdr:row>
      <xdr:rowOff>44450</xdr:rowOff>
    </xdr:to>
    <xdr:graphicFrame macro="">
      <xdr:nvGraphicFramePr>
        <xdr:cNvPr id="8" name="Graphique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666750</xdr:colOff>
      <xdr:row>110</xdr:row>
      <xdr:rowOff>25400</xdr:rowOff>
    </xdr:from>
    <xdr:to>
      <xdr:col>8</xdr:col>
      <xdr:colOff>692150</xdr:colOff>
      <xdr:row>123</xdr:row>
      <xdr:rowOff>127000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228600</xdr:colOff>
      <xdr:row>110</xdr:row>
      <xdr:rowOff>50800</xdr:rowOff>
    </xdr:from>
    <xdr:to>
      <xdr:col>15</xdr:col>
      <xdr:colOff>254000</xdr:colOff>
      <xdr:row>123</xdr:row>
      <xdr:rowOff>152400</xdr:rowOff>
    </xdr:to>
    <xdr:graphicFrame macro="">
      <xdr:nvGraphicFramePr>
        <xdr:cNvPr id="9" name="Graphique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533400</xdr:colOff>
      <xdr:row>110</xdr:row>
      <xdr:rowOff>38100</xdr:rowOff>
    </xdr:from>
    <xdr:to>
      <xdr:col>21</xdr:col>
      <xdr:colOff>622300</xdr:colOff>
      <xdr:row>123</xdr:row>
      <xdr:rowOff>139700</xdr:rowOff>
    </xdr:to>
    <xdr:graphicFrame macro="">
      <xdr:nvGraphicFramePr>
        <xdr:cNvPr id="10" name="Graphique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508000</xdr:colOff>
      <xdr:row>126</xdr:row>
      <xdr:rowOff>38100</xdr:rowOff>
    </xdr:from>
    <xdr:to>
      <xdr:col>21</xdr:col>
      <xdr:colOff>596900</xdr:colOff>
      <xdr:row>139</xdr:row>
      <xdr:rowOff>139700</xdr:rowOff>
    </xdr:to>
    <xdr:graphicFrame macro="">
      <xdr:nvGraphicFramePr>
        <xdr:cNvPr id="11" name="Graphique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36</xdr:col>
      <xdr:colOff>584200</xdr:colOff>
      <xdr:row>113</xdr:row>
      <xdr:rowOff>12700</xdr:rowOff>
    </xdr:from>
    <xdr:to>
      <xdr:col>43</xdr:col>
      <xdr:colOff>673100</xdr:colOff>
      <xdr:row>130</xdr:row>
      <xdr:rowOff>127000</xdr:rowOff>
    </xdr:to>
    <xdr:graphicFrame macro="">
      <xdr:nvGraphicFramePr>
        <xdr:cNvPr id="12" name="Graphique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35</xdr:col>
      <xdr:colOff>203200</xdr:colOff>
      <xdr:row>134</xdr:row>
      <xdr:rowOff>57150</xdr:rowOff>
    </xdr:from>
    <xdr:to>
      <xdr:col>48</xdr:col>
      <xdr:colOff>127000</xdr:colOff>
      <xdr:row>169</xdr:row>
      <xdr:rowOff>76200</xdr:rowOff>
    </xdr:to>
    <xdr:graphicFrame macro="">
      <xdr:nvGraphicFramePr>
        <xdr:cNvPr id="13" name="Graphique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27</xdr:col>
      <xdr:colOff>69850</xdr:colOff>
      <xdr:row>108</xdr:row>
      <xdr:rowOff>38100</xdr:rowOff>
    </xdr:from>
    <xdr:to>
      <xdr:col>33</xdr:col>
      <xdr:colOff>273050</xdr:colOff>
      <xdr:row>122</xdr:row>
      <xdr:rowOff>114300</xdr:rowOff>
    </xdr:to>
    <xdr:graphicFrame macro="">
      <xdr:nvGraphicFramePr>
        <xdr:cNvPr id="14" name="Graphique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27</xdr:col>
      <xdr:colOff>222250</xdr:colOff>
      <xdr:row>123</xdr:row>
      <xdr:rowOff>127000</xdr:rowOff>
    </xdr:from>
    <xdr:to>
      <xdr:col>34</xdr:col>
      <xdr:colOff>31750</xdr:colOff>
      <xdr:row>138</xdr:row>
      <xdr:rowOff>12700</xdr:rowOff>
    </xdr:to>
    <xdr:graphicFrame macro="">
      <xdr:nvGraphicFramePr>
        <xdr:cNvPr id="15" name="Graphique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27</xdr:col>
      <xdr:colOff>260350</xdr:colOff>
      <xdr:row>140</xdr:row>
      <xdr:rowOff>177800</xdr:rowOff>
    </xdr:from>
    <xdr:to>
      <xdr:col>34</xdr:col>
      <xdr:colOff>69850</xdr:colOff>
      <xdr:row>155</xdr:row>
      <xdr:rowOff>63500</xdr:rowOff>
    </xdr:to>
    <xdr:graphicFrame macro="">
      <xdr:nvGraphicFramePr>
        <xdr:cNvPr id="16" name="Graphique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27</xdr:col>
      <xdr:colOff>336550</xdr:colOff>
      <xdr:row>157</xdr:row>
      <xdr:rowOff>50806</xdr:rowOff>
    </xdr:from>
    <xdr:to>
      <xdr:col>34</xdr:col>
      <xdr:colOff>146050</xdr:colOff>
      <xdr:row>171</xdr:row>
      <xdr:rowOff>127006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D108"/>
  <sheetViews>
    <sheetView zoomScale="125" zoomScaleNormal="125" zoomScalePageLayoutView="125" workbookViewId="0">
      <pane xSplit="9520" ySplit="2620" topLeftCell="A19" activePane="topRight"/>
      <selection activeCell="N23" sqref="N23:N68"/>
      <selection pane="topRight" activeCell="E3" sqref="E3"/>
      <selection pane="bottomLeft" activeCell="A70" sqref="A70"/>
      <selection pane="bottomRight" activeCell="A47" sqref="A47"/>
    </sheetView>
  </sheetViews>
  <sheetFormatPr baseColWidth="10" defaultColWidth="8.6640625" defaultRowHeight="16" x14ac:dyDescent="0.2"/>
  <cols>
    <col min="1" max="1" width="8.6640625" style="2"/>
    <col min="2" max="2" width="2.1640625" style="2" customWidth="1"/>
    <col min="3" max="3" width="9.83203125" style="2" bestFit="1" customWidth="1"/>
    <col min="4" max="42" width="8.6640625" style="2"/>
    <col min="44" max="47" width="8.6640625" style="2"/>
    <col min="48" max="48" width="6" style="2" customWidth="1"/>
    <col min="49" max="50" width="8.6640625" style="2"/>
    <col min="51" max="51" width="5.6640625" style="2" customWidth="1"/>
    <col min="52" max="16384" width="8.6640625" style="2"/>
  </cols>
  <sheetData>
    <row r="3" spans="1:56" x14ac:dyDescent="0.2">
      <c r="C3" s="1" t="s">
        <v>6</v>
      </c>
      <c r="N3" s="2" t="s">
        <v>25</v>
      </c>
      <c r="Z3" s="1" t="s">
        <v>29</v>
      </c>
      <c r="AC3" s="1" t="s">
        <v>30</v>
      </c>
      <c r="AT3" s="1" t="s">
        <v>39</v>
      </c>
      <c r="AW3" s="1" t="s">
        <v>40</v>
      </c>
      <c r="AZ3" s="1" t="s">
        <v>42</v>
      </c>
    </row>
    <row r="4" spans="1:56" x14ac:dyDescent="0.2">
      <c r="C4" s="1"/>
      <c r="Z4" s="1"/>
      <c r="AC4" s="1"/>
      <c r="AT4" s="1"/>
      <c r="AW4" s="1"/>
      <c r="AZ4" s="8">
        <v>42461</v>
      </c>
      <c r="BC4" s="9">
        <v>42856</v>
      </c>
    </row>
    <row r="5" spans="1:56" x14ac:dyDescent="0.2">
      <c r="C5" s="2" t="s">
        <v>7</v>
      </c>
      <c r="F5" s="2" t="s">
        <v>16</v>
      </c>
      <c r="L5" s="2" t="s">
        <v>22</v>
      </c>
      <c r="N5" s="2" t="s">
        <v>7</v>
      </c>
      <c r="W5" s="2" t="s">
        <v>47</v>
      </c>
      <c r="Z5" s="2" t="s">
        <v>7</v>
      </c>
      <c r="AC5" s="2" t="s">
        <v>16</v>
      </c>
      <c r="AT5" s="2" t="s">
        <v>8</v>
      </c>
      <c r="AU5" s="2" t="s">
        <v>13</v>
      </c>
      <c r="AW5" s="2" t="s">
        <v>8</v>
      </c>
      <c r="AX5" s="2" t="s">
        <v>13</v>
      </c>
      <c r="AZ5" s="2" t="s">
        <v>43</v>
      </c>
      <c r="BA5" s="2" t="s">
        <v>19</v>
      </c>
      <c r="BB5" s="2" t="s">
        <v>31</v>
      </c>
      <c r="BC5" s="2" t="s">
        <v>17</v>
      </c>
      <c r="BD5" s="2" t="s">
        <v>18</v>
      </c>
    </row>
    <row r="6" spans="1:56" x14ac:dyDescent="0.2">
      <c r="C6" s="2" t="s">
        <v>8</v>
      </c>
      <c r="D6" s="2" t="s">
        <v>13</v>
      </c>
      <c r="F6" s="2" t="s">
        <v>17</v>
      </c>
      <c r="G6" s="2" t="s">
        <v>18</v>
      </c>
      <c r="H6" s="2" t="s">
        <v>19</v>
      </c>
      <c r="I6" s="2" t="s">
        <v>20</v>
      </c>
      <c r="J6" s="2" t="s">
        <v>21</v>
      </c>
      <c r="L6" s="2" t="s">
        <v>23</v>
      </c>
      <c r="N6" s="2" t="s">
        <v>8</v>
      </c>
      <c r="O6" s="2" t="s">
        <v>13</v>
      </c>
      <c r="P6" s="2" t="s">
        <v>17</v>
      </c>
      <c r="Q6" s="2" t="s">
        <v>18</v>
      </c>
      <c r="R6" s="2" t="s">
        <v>19</v>
      </c>
      <c r="S6" s="2" t="s">
        <v>20</v>
      </c>
      <c r="T6" s="2" t="s">
        <v>21</v>
      </c>
      <c r="U6" s="2" t="s">
        <v>23</v>
      </c>
      <c r="W6" s="2" t="s">
        <v>27</v>
      </c>
      <c r="X6" s="2" t="s">
        <v>28</v>
      </c>
      <c r="Z6" s="2" t="s">
        <v>8</v>
      </c>
      <c r="AA6" s="2" t="s">
        <v>13</v>
      </c>
      <c r="AC6" s="2" t="s">
        <v>8</v>
      </c>
      <c r="AD6" s="2" t="s">
        <v>13</v>
      </c>
      <c r="AE6" s="2" t="s">
        <v>17</v>
      </c>
      <c r="AF6" s="2" t="s">
        <v>18</v>
      </c>
      <c r="AG6" s="2" t="s">
        <v>19</v>
      </c>
      <c r="AH6" s="2" t="s">
        <v>20</v>
      </c>
      <c r="AI6" s="2" t="s">
        <v>21</v>
      </c>
      <c r="AJ6" s="2" t="s">
        <v>23</v>
      </c>
      <c r="AK6" s="2" t="s">
        <v>31</v>
      </c>
      <c r="AL6" s="2" t="s">
        <v>32</v>
      </c>
      <c r="AM6" s="2" t="s">
        <v>27</v>
      </c>
      <c r="AN6" s="2" t="s">
        <v>33</v>
      </c>
      <c r="AO6" s="2" t="s">
        <v>28</v>
      </c>
      <c r="AP6" s="2" t="s">
        <v>34</v>
      </c>
      <c r="AQ6" s="2" t="s">
        <v>35</v>
      </c>
      <c r="AR6" s="2" t="s">
        <v>36</v>
      </c>
    </row>
    <row r="7" spans="1:56" x14ac:dyDescent="0.2">
      <c r="BB7" s="2">
        <v>0.2</v>
      </c>
    </row>
    <row r="8" spans="1:56" x14ac:dyDescent="0.2">
      <c r="A8" s="2" t="s">
        <v>2</v>
      </c>
      <c r="C8" s="2">
        <v>1.1200000000000001</v>
      </c>
      <c r="D8" s="4">
        <v>0.2</v>
      </c>
      <c r="F8" s="2">
        <v>0.33</v>
      </c>
      <c r="G8" s="2">
        <v>0.56000000000000005</v>
      </c>
      <c r="H8" s="2">
        <v>0.21</v>
      </c>
      <c r="I8" s="2">
        <v>0.38</v>
      </c>
      <c r="J8" s="2">
        <v>1.01</v>
      </c>
      <c r="L8" s="2">
        <v>0.24</v>
      </c>
      <c r="N8" s="2">
        <v>0.39</v>
      </c>
      <c r="O8" s="2">
        <v>1.1399999999999999</v>
      </c>
      <c r="P8" s="2">
        <v>2.08</v>
      </c>
      <c r="Q8" s="4">
        <v>2.5</v>
      </c>
      <c r="R8" s="2">
        <v>2.91</v>
      </c>
      <c r="S8" s="2">
        <v>3.32</v>
      </c>
      <c r="T8" s="2">
        <v>0.73</v>
      </c>
      <c r="U8" s="2">
        <v>0.14000000000000001</v>
      </c>
      <c r="W8" s="2">
        <v>1.86</v>
      </c>
      <c r="X8" s="2">
        <v>2.13</v>
      </c>
      <c r="Z8" s="4">
        <v>0.9</v>
      </c>
      <c r="AA8" s="2">
        <v>2.3199999999999998</v>
      </c>
      <c r="AC8" s="2">
        <v>0.61</v>
      </c>
      <c r="AD8" s="2">
        <v>1.08</v>
      </c>
      <c r="AE8" s="2">
        <v>3.91</v>
      </c>
      <c r="AF8" s="2">
        <v>4.37</v>
      </c>
      <c r="AG8" s="2">
        <v>3.52</v>
      </c>
      <c r="AH8" s="2">
        <v>3.99</v>
      </c>
      <c r="AI8" s="2">
        <v>4.93</v>
      </c>
      <c r="AJ8" s="2">
        <v>3.52</v>
      </c>
      <c r="AK8" s="2">
        <v>2.4700000000000002</v>
      </c>
      <c r="AL8" s="2">
        <v>2.74</v>
      </c>
      <c r="AM8" s="2">
        <v>1.49</v>
      </c>
      <c r="AN8" s="4">
        <v>2</v>
      </c>
      <c r="AO8" s="4">
        <v>2.2999999999999998</v>
      </c>
      <c r="AP8" s="2">
        <v>1.34</v>
      </c>
      <c r="AQ8" s="2">
        <v>1.92</v>
      </c>
      <c r="AR8" s="2">
        <v>1.49</v>
      </c>
      <c r="AU8" s="2">
        <v>2.19</v>
      </c>
      <c r="AW8" s="2">
        <v>7.1</v>
      </c>
      <c r="AX8" s="2">
        <v>0.48</v>
      </c>
      <c r="AZ8" s="4">
        <v>1.1704832713754647</v>
      </c>
      <c r="BA8" s="2">
        <v>6.55</v>
      </c>
      <c r="BB8" s="2">
        <v>0.84</v>
      </c>
      <c r="BC8" s="2">
        <v>4.76</v>
      </c>
      <c r="BD8" s="2">
        <v>1.95</v>
      </c>
    </row>
    <row r="9" spans="1:56" x14ac:dyDescent="0.2">
      <c r="A9" s="2" t="s">
        <v>26</v>
      </c>
      <c r="D9" s="4"/>
      <c r="N9" s="2">
        <v>0.59</v>
      </c>
      <c r="O9" s="2">
        <v>1.23</v>
      </c>
      <c r="P9" s="2">
        <v>1.72</v>
      </c>
      <c r="Q9" s="4">
        <v>1.58</v>
      </c>
      <c r="R9" s="2">
        <v>1.87</v>
      </c>
      <c r="S9" s="2">
        <v>1.56</v>
      </c>
      <c r="T9" s="2">
        <v>1.29</v>
      </c>
      <c r="U9" s="2">
        <v>0.23</v>
      </c>
      <c r="W9" s="2">
        <v>1.28</v>
      </c>
      <c r="X9" s="2">
        <v>1.35</v>
      </c>
      <c r="Z9" s="2">
        <v>1.96</v>
      </c>
      <c r="AA9" s="2">
        <v>1.88</v>
      </c>
      <c r="AC9" s="2">
        <v>1.71</v>
      </c>
      <c r="AD9" s="2">
        <v>1.39</v>
      </c>
      <c r="AE9" s="2">
        <v>2.15</v>
      </c>
      <c r="AF9" s="2">
        <v>1.89</v>
      </c>
      <c r="AG9" s="4">
        <v>1.8</v>
      </c>
      <c r="AH9" s="2">
        <v>1.63</v>
      </c>
      <c r="AI9" s="4">
        <v>1.7</v>
      </c>
      <c r="AJ9" s="2">
        <v>1.59</v>
      </c>
      <c r="AK9" s="2">
        <v>1.45</v>
      </c>
      <c r="AL9" s="2">
        <v>1.65</v>
      </c>
      <c r="AM9" s="2">
        <v>1.79</v>
      </c>
      <c r="AN9" s="2">
        <v>1.64</v>
      </c>
      <c r="AO9" s="2">
        <v>1.72</v>
      </c>
      <c r="AP9" s="2">
        <v>1.92</v>
      </c>
      <c r="AQ9" s="2">
        <v>1.43</v>
      </c>
      <c r="AR9" s="2">
        <v>1.21</v>
      </c>
      <c r="AT9" s="2">
        <v>0.94</v>
      </c>
      <c r="AU9" s="2">
        <v>1.1000000000000001</v>
      </c>
      <c r="AW9" s="2">
        <v>1.1399999999999999</v>
      </c>
      <c r="AX9" s="2">
        <v>1.0900000000000001</v>
      </c>
      <c r="AZ9" s="4">
        <v>1.3891449814126395</v>
      </c>
      <c r="BA9" s="2">
        <v>1.1499999999999999</v>
      </c>
      <c r="BB9" s="2">
        <v>0.84</v>
      </c>
      <c r="BC9" s="2">
        <v>1.58</v>
      </c>
      <c r="BD9" s="4">
        <v>0.9</v>
      </c>
    </row>
    <row r="10" spans="1:56" x14ac:dyDescent="0.2">
      <c r="A10" s="2" t="s">
        <v>1</v>
      </c>
      <c r="C10" s="2">
        <v>1.03</v>
      </c>
      <c r="D10" s="2">
        <v>0.15</v>
      </c>
      <c r="F10" s="2">
        <v>0.46</v>
      </c>
      <c r="G10" s="2">
        <v>0.74</v>
      </c>
      <c r="H10" s="2">
        <v>0.88</v>
      </c>
      <c r="I10" s="2">
        <v>2.65</v>
      </c>
      <c r="J10" s="2">
        <v>2.2400000000000002</v>
      </c>
      <c r="L10" s="2">
        <v>0.13</v>
      </c>
      <c r="N10" s="2">
        <v>0.25</v>
      </c>
      <c r="O10" s="2">
        <v>0.05</v>
      </c>
      <c r="P10" s="2">
        <v>0.22</v>
      </c>
      <c r="Q10" s="4">
        <v>0.18</v>
      </c>
      <c r="R10" s="2">
        <v>0.39</v>
      </c>
      <c r="S10" s="2">
        <v>0.27</v>
      </c>
      <c r="T10" s="2">
        <v>0.08</v>
      </c>
      <c r="U10" s="2">
        <v>0.43</v>
      </c>
      <c r="W10" s="2">
        <v>0.18</v>
      </c>
      <c r="AA10" s="2">
        <v>0.13</v>
      </c>
      <c r="AC10" s="2">
        <v>0.16</v>
      </c>
      <c r="AD10" s="2">
        <v>1.27</v>
      </c>
      <c r="AE10" s="2">
        <v>0.18</v>
      </c>
      <c r="AF10" s="2">
        <v>0.37</v>
      </c>
      <c r="AG10" s="2">
        <v>0.32</v>
      </c>
      <c r="AH10" s="2">
        <v>0.37</v>
      </c>
      <c r="AI10" s="2">
        <v>0.21</v>
      </c>
      <c r="AJ10" s="2">
        <v>0.45</v>
      </c>
      <c r="AK10" s="2">
        <v>1.22</v>
      </c>
      <c r="AL10" s="2">
        <v>1.39</v>
      </c>
      <c r="AM10" s="2">
        <v>1.42</v>
      </c>
      <c r="AN10" s="2">
        <v>0.78</v>
      </c>
      <c r="AO10" s="2">
        <v>0.65</v>
      </c>
      <c r="AP10" s="2">
        <v>0.81</v>
      </c>
      <c r="AQ10" s="2">
        <v>1.29</v>
      </c>
      <c r="AR10" s="4">
        <v>0.6</v>
      </c>
      <c r="AT10" s="2">
        <v>0.24</v>
      </c>
      <c r="AU10" s="2">
        <v>0.43</v>
      </c>
      <c r="AW10" s="2">
        <v>0.33</v>
      </c>
      <c r="AZ10" s="4"/>
      <c r="BB10" s="2">
        <v>1.58</v>
      </c>
      <c r="BC10" s="2">
        <v>0.17</v>
      </c>
      <c r="BD10" s="2">
        <v>0.03</v>
      </c>
    </row>
    <row r="11" spans="1:56" x14ac:dyDescent="0.2">
      <c r="A11" s="2" t="s">
        <v>3</v>
      </c>
      <c r="C11" s="2">
        <v>0.63</v>
      </c>
      <c r="D11" s="4">
        <v>0.3</v>
      </c>
      <c r="F11" s="2">
        <v>0.44</v>
      </c>
      <c r="G11" s="2">
        <v>0.68</v>
      </c>
      <c r="H11" s="4">
        <v>0.6</v>
      </c>
      <c r="I11" s="2">
        <v>0.84</v>
      </c>
      <c r="J11" s="2">
        <v>1.96</v>
      </c>
      <c r="L11" s="2">
        <v>0.38</v>
      </c>
      <c r="N11" s="2">
        <v>0.27</v>
      </c>
      <c r="O11" s="2">
        <v>0.14000000000000001</v>
      </c>
      <c r="P11" s="2">
        <v>0.24</v>
      </c>
      <c r="Q11" s="4">
        <v>0.3</v>
      </c>
      <c r="R11" s="2">
        <v>0.18</v>
      </c>
      <c r="S11" s="2">
        <v>0.16</v>
      </c>
      <c r="T11" s="2">
        <v>0.11</v>
      </c>
      <c r="U11" s="2">
        <v>0.24</v>
      </c>
      <c r="Z11" s="2">
        <v>0.13</v>
      </c>
      <c r="AA11" s="2">
        <v>0.09</v>
      </c>
      <c r="AC11" s="2">
        <v>0.15</v>
      </c>
      <c r="AD11" s="2">
        <v>0.16</v>
      </c>
      <c r="AE11" s="2">
        <v>0.25</v>
      </c>
      <c r="AF11" s="2">
        <v>0.19</v>
      </c>
      <c r="AG11" s="2">
        <v>0.09</v>
      </c>
      <c r="AH11" s="2">
        <v>0.16</v>
      </c>
      <c r="AI11" s="2">
        <v>0.21</v>
      </c>
      <c r="AJ11" s="2">
        <v>0.25</v>
      </c>
      <c r="AK11" s="2">
        <v>0.48</v>
      </c>
      <c r="AL11" s="2">
        <v>0.61</v>
      </c>
      <c r="AM11" s="2">
        <v>0.28999999999999998</v>
      </c>
      <c r="AN11" s="2">
        <v>0.24</v>
      </c>
      <c r="AO11" s="2">
        <v>0.37</v>
      </c>
      <c r="AP11" s="2">
        <v>0.41</v>
      </c>
      <c r="AQ11" s="2">
        <v>0.66</v>
      </c>
      <c r="AR11" s="2">
        <v>0.53</v>
      </c>
    </row>
    <row r="12" spans="1:56" x14ac:dyDescent="0.2">
      <c r="A12" s="2" t="s">
        <v>4</v>
      </c>
      <c r="AC12" s="2">
        <v>0.81</v>
      </c>
    </row>
    <row r="13" spans="1:56" x14ac:dyDescent="0.2">
      <c r="A13" s="2" t="s">
        <v>41</v>
      </c>
      <c r="AW13" s="2">
        <v>1.28</v>
      </c>
      <c r="AX13" s="2">
        <v>0.89</v>
      </c>
      <c r="AZ13" s="4"/>
      <c r="BD13" s="2">
        <v>0.54</v>
      </c>
    </row>
    <row r="14" spans="1:56" x14ac:dyDescent="0.2">
      <c r="A14" s="2" t="s">
        <v>24</v>
      </c>
      <c r="L14" s="2">
        <v>1.67</v>
      </c>
    </row>
    <row r="15" spans="1:56" x14ac:dyDescent="0.2">
      <c r="A15" s="2" t="s">
        <v>0</v>
      </c>
      <c r="C15" s="4">
        <v>0.7</v>
      </c>
      <c r="D15" s="2">
        <v>0.51</v>
      </c>
      <c r="F15" s="2">
        <v>0.42</v>
      </c>
      <c r="G15" s="2">
        <v>0.66</v>
      </c>
      <c r="H15" s="2">
        <v>0.69</v>
      </c>
      <c r="I15" s="2">
        <v>1.05</v>
      </c>
      <c r="J15" s="2">
        <v>1.07</v>
      </c>
      <c r="L15" s="2">
        <v>33.25</v>
      </c>
      <c r="N15" s="2">
        <v>0.19</v>
      </c>
      <c r="O15" s="2">
        <v>0.38</v>
      </c>
      <c r="P15" s="2">
        <v>0.72</v>
      </c>
      <c r="Q15" s="2">
        <v>0.79</v>
      </c>
      <c r="R15" s="2">
        <v>0.87</v>
      </c>
      <c r="S15" s="2">
        <v>1.37</v>
      </c>
      <c r="T15" s="2">
        <v>0.33</v>
      </c>
      <c r="U15" s="2">
        <v>0.43</v>
      </c>
      <c r="W15" s="2">
        <v>1.08</v>
      </c>
      <c r="X15" s="2">
        <v>1.1399999999999999</v>
      </c>
      <c r="Z15" s="2">
        <v>0.17</v>
      </c>
      <c r="AA15" s="2">
        <v>0.77</v>
      </c>
      <c r="AC15" s="2">
        <v>0.25</v>
      </c>
      <c r="AD15" s="2">
        <v>0.36</v>
      </c>
      <c r="AE15" s="2">
        <v>1.17</v>
      </c>
      <c r="AF15" s="2">
        <v>1.32</v>
      </c>
      <c r="AG15" s="2">
        <v>1.23</v>
      </c>
      <c r="AH15" s="2">
        <v>1.03</v>
      </c>
      <c r="AI15" s="4">
        <v>1.5</v>
      </c>
      <c r="AJ15" s="4">
        <v>1.1000000000000001</v>
      </c>
      <c r="AK15" s="2">
        <v>1.07</v>
      </c>
      <c r="AL15" s="2">
        <v>1.29</v>
      </c>
      <c r="AM15" s="2">
        <v>0.67</v>
      </c>
      <c r="AN15" s="2">
        <v>0.84</v>
      </c>
      <c r="AO15" s="2">
        <v>0.85</v>
      </c>
      <c r="AP15" s="2">
        <v>0.73</v>
      </c>
      <c r="AQ15" s="2">
        <v>0.87</v>
      </c>
      <c r="AR15" s="2">
        <v>0.24</v>
      </c>
      <c r="AT15" s="2">
        <v>0.78</v>
      </c>
      <c r="AU15" s="2">
        <v>2.3199999999999998</v>
      </c>
      <c r="AW15" s="2">
        <v>2.78</v>
      </c>
      <c r="AX15" s="2">
        <v>0.25</v>
      </c>
      <c r="AZ15" s="4">
        <v>0.57382899628252781</v>
      </c>
      <c r="BA15" s="2">
        <v>2.27</v>
      </c>
      <c r="BB15" s="2">
        <v>1.26</v>
      </c>
      <c r="BC15" s="2">
        <v>2.4300000000000002</v>
      </c>
      <c r="BD15" s="2">
        <v>0.74</v>
      </c>
    </row>
    <row r="16" spans="1:56" x14ac:dyDescent="0.2">
      <c r="A16" s="2" t="s">
        <v>5</v>
      </c>
      <c r="C16" s="2">
        <v>58.54</v>
      </c>
      <c r="D16" s="2">
        <v>59.49</v>
      </c>
      <c r="F16" s="2">
        <v>60.27</v>
      </c>
      <c r="G16" s="2">
        <v>60.17</v>
      </c>
      <c r="H16" s="2">
        <v>59.43</v>
      </c>
      <c r="I16" s="2">
        <v>58.16</v>
      </c>
      <c r="J16" s="4">
        <v>56.9</v>
      </c>
      <c r="L16" s="2">
        <v>32.590000000000003</v>
      </c>
      <c r="N16" s="2">
        <v>60.08</v>
      </c>
      <c r="O16" s="2">
        <v>58.74</v>
      </c>
      <c r="P16" s="2">
        <v>57.52</v>
      </c>
      <c r="Q16" s="2">
        <v>57.02</v>
      </c>
      <c r="R16" s="2">
        <v>56.95</v>
      </c>
      <c r="S16" s="2">
        <v>56.23</v>
      </c>
      <c r="T16" s="2">
        <v>58.03</v>
      </c>
      <c r="U16" s="2">
        <v>59.58</v>
      </c>
      <c r="W16" s="2">
        <v>58.06</v>
      </c>
      <c r="X16" s="2">
        <v>56.61</v>
      </c>
      <c r="Z16" s="4">
        <v>57.2</v>
      </c>
      <c r="AA16" s="2">
        <v>55.75</v>
      </c>
      <c r="AC16" s="2">
        <v>58.08</v>
      </c>
      <c r="AD16" s="2">
        <v>58.63</v>
      </c>
      <c r="AE16" s="2">
        <v>55.44</v>
      </c>
      <c r="AF16" s="2">
        <v>54.65</v>
      </c>
      <c r="AG16" s="2">
        <v>55.46</v>
      </c>
      <c r="AH16" s="2">
        <v>54.83</v>
      </c>
      <c r="AI16" s="2">
        <v>54.32</v>
      </c>
      <c r="AJ16" s="2">
        <v>54.63</v>
      </c>
      <c r="AK16" s="2">
        <v>55.04</v>
      </c>
      <c r="AL16" s="2">
        <v>55.07</v>
      </c>
      <c r="AM16" s="4">
        <v>55.9</v>
      </c>
      <c r="AN16" s="2">
        <v>55.53</v>
      </c>
      <c r="AO16" s="2">
        <v>55.79</v>
      </c>
      <c r="AP16" s="2">
        <v>55.76</v>
      </c>
      <c r="AQ16" s="2">
        <v>55.39</v>
      </c>
      <c r="AR16" s="2">
        <v>57.08</v>
      </c>
      <c r="AT16" s="2">
        <v>58.61</v>
      </c>
      <c r="AU16" s="2">
        <v>55.06</v>
      </c>
      <c r="AW16" s="2">
        <v>50.02</v>
      </c>
      <c r="AX16" s="2">
        <v>57.69</v>
      </c>
      <c r="AZ16" s="4">
        <v>58.048252788104094</v>
      </c>
      <c r="BA16" s="2">
        <v>53.32</v>
      </c>
      <c r="BB16" s="2">
        <v>56.68</v>
      </c>
      <c r="BC16" s="4">
        <v>50.9</v>
      </c>
      <c r="BD16" s="2">
        <v>55.97</v>
      </c>
    </row>
    <row r="17" spans="1:56" x14ac:dyDescent="0.2">
      <c r="A17" s="2" t="s">
        <v>9</v>
      </c>
      <c r="C17" s="2">
        <v>40.28</v>
      </c>
      <c r="D17" s="2">
        <v>40.14</v>
      </c>
      <c r="F17" s="2">
        <v>40.94</v>
      </c>
      <c r="G17" s="4">
        <v>41.1</v>
      </c>
      <c r="H17" s="2">
        <v>40.57</v>
      </c>
      <c r="I17" s="2">
        <v>40.729999999999997</v>
      </c>
      <c r="J17" s="2">
        <v>40.130000000000003</v>
      </c>
      <c r="L17" s="2">
        <v>36.85</v>
      </c>
      <c r="N17" s="2">
        <v>40.65</v>
      </c>
      <c r="O17" s="2">
        <v>40.090000000000003</v>
      </c>
      <c r="P17" s="2">
        <v>39.880000000000003</v>
      </c>
      <c r="Q17" s="2">
        <v>39.659999999999997</v>
      </c>
      <c r="R17" s="4">
        <v>39.9</v>
      </c>
      <c r="S17" s="2">
        <v>39.590000000000003</v>
      </c>
      <c r="T17" s="4">
        <v>39.5</v>
      </c>
      <c r="U17" s="2">
        <v>40.32</v>
      </c>
      <c r="W17" s="2">
        <v>40.229999999999997</v>
      </c>
      <c r="X17" s="2">
        <v>39.22</v>
      </c>
      <c r="Z17" s="2">
        <v>39.08</v>
      </c>
      <c r="AA17" s="2">
        <v>38.76</v>
      </c>
      <c r="AC17" s="4">
        <v>40</v>
      </c>
      <c r="AD17" s="2">
        <v>40.56</v>
      </c>
      <c r="AE17" s="2">
        <v>39.270000000000003</v>
      </c>
      <c r="AF17" s="2">
        <v>38.92</v>
      </c>
      <c r="AG17" s="2">
        <v>39.14</v>
      </c>
      <c r="AH17" s="2">
        <v>38.75</v>
      </c>
      <c r="AI17" s="2">
        <v>38.82</v>
      </c>
      <c r="AJ17" s="2">
        <v>38.56</v>
      </c>
      <c r="AK17" s="4">
        <v>38.9</v>
      </c>
      <c r="AL17" s="2">
        <v>39.24</v>
      </c>
      <c r="AM17" s="2">
        <v>39.18</v>
      </c>
      <c r="AN17" s="2">
        <v>38.81</v>
      </c>
      <c r="AO17" s="2">
        <v>39.06</v>
      </c>
      <c r="AP17" s="2">
        <v>38.869999999999997</v>
      </c>
      <c r="AQ17" s="2">
        <v>38.97</v>
      </c>
      <c r="AR17" s="2">
        <v>39.32</v>
      </c>
      <c r="AT17" s="2">
        <v>39.65</v>
      </c>
      <c r="AU17" s="2">
        <v>38.83</v>
      </c>
      <c r="AW17" s="2">
        <v>37.520000000000003</v>
      </c>
      <c r="AX17" s="2">
        <v>39.479999999999997</v>
      </c>
      <c r="BA17" s="2">
        <v>38.61</v>
      </c>
      <c r="BB17" s="2">
        <v>39.76</v>
      </c>
      <c r="BC17" s="2">
        <v>37.08</v>
      </c>
      <c r="BD17" s="2">
        <v>38.89</v>
      </c>
    </row>
    <row r="19" spans="1:56" x14ac:dyDescent="0.2">
      <c r="A19" s="2" t="s">
        <v>10</v>
      </c>
      <c r="C19" s="2">
        <f>SUM(C8:C17)</f>
        <v>102.3</v>
      </c>
      <c r="D19" s="2">
        <f>SUM(D8:D17)</f>
        <v>100.78999999999999</v>
      </c>
      <c r="F19" s="2">
        <f>SUM(F8:F17)</f>
        <v>102.86</v>
      </c>
      <c r="G19" s="2">
        <f t="shared" ref="G19:H19" si="0">SUM(G8:G17)</f>
        <v>103.91</v>
      </c>
      <c r="H19" s="2">
        <f t="shared" si="0"/>
        <v>102.38</v>
      </c>
      <c r="I19" s="2">
        <f t="shared" ref="I19:J19" si="1">SUM(I8:I17)</f>
        <v>103.81</v>
      </c>
      <c r="J19" s="2">
        <f t="shared" si="1"/>
        <v>103.31</v>
      </c>
      <c r="L19" s="2">
        <f>SUM(L8:L17)</f>
        <v>105.11000000000001</v>
      </c>
      <c r="N19" s="2">
        <f t="shared" ref="N19" si="2">SUM(N8:N17)</f>
        <v>102.41999999999999</v>
      </c>
      <c r="O19" s="2">
        <f t="shared" ref="O19:P19" si="3">SUM(O8:O17)</f>
        <v>101.77000000000001</v>
      </c>
      <c r="P19" s="2">
        <f t="shared" si="3"/>
        <v>102.38</v>
      </c>
      <c r="Q19" s="2">
        <f t="shared" ref="Q19:R19" si="4">SUM(Q8:Q17)</f>
        <v>102.03</v>
      </c>
      <c r="R19" s="2">
        <f t="shared" si="4"/>
        <v>103.07</v>
      </c>
      <c r="S19" s="2">
        <f t="shared" ref="S19:T19" si="5">SUM(S8:S17)</f>
        <v>102.5</v>
      </c>
      <c r="T19" s="2">
        <f t="shared" si="5"/>
        <v>100.07</v>
      </c>
      <c r="U19" s="2">
        <f t="shared" ref="U19:W19" si="6">SUM(U8:U17)</f>
        <v>101.37</v>
      </c>
      <c r="W19" s="2">
        <f t="shared" si="6"/>
        <v>102.69</v>
      </c>
      <c r="X19" s="2">
        <f t="shared" ref="X19:Z19" si="7">SUM(X8:X17)</f>
        <v>100.44999999999999</v>
      </c>
      <c r="Z19" s="2">
        <f t="shared" si="7"/>
        <v>99.44</v>
      </c>
      <c r="AA19" s="4">
        <f t="shared" ref="AA19:AC19" si="8">SUM(AA8:AA17)</f>
        <v>99.699999999999989</v>
      </c>
      <c r="AB19" s="4"/>
      <c r="AC19" s="4">
        <f t="shared" si="8"/>
        <v>101.77</v>
      </c>
      <c r="AD19" s="4">
        <f t="shared" ref="AD19:AE19" si="9">SUM(AD8:AD17)</f>
        <v>103.45</v>
      </c>
      <c r="AE19" s="4">
        <f t="shared" si="9"/>
        <v>102.37</v>
      </c>
      <c r="AF19" s="4">
        <f t="shared" ref="AF19:AG19" si="10">SUM(AF8:AF17)</f>
        <v>101.71000000000001</v>
      </c>
      <c r="AG19" s="4">
        <f t="shared" si="10"/>
        <v>101.56</v>
      </c>
      <c r="AH19" s="4">
        <f t="shared" ref="AH19:AI19" si="11">SUM(AH8:AH17)</f>
        <v>100.75999999999999</v>
      </c>
      <c r="AI19" s="4">
        <f t="shared" si="11"/>
        <v>101.69</v>
      </c>
      <c r="AJ19" s="4">
        <f t="shared" ref="AJ19:AK19" si="12">SUM(AJ8:AJ17)</f>
        <v>100.10000000000001</v>
      </c>
      <c r="AK19" s="4">
        <f t="shared" si="12"/>
        <v>100.63</v>
      </c>
      <c r="AL19" s="4">
        <f t="shared" ref="AL19:AM19" si="13">SUM(AL8:AL17)</f>
        <v>101.99000000000001</v>
      </c>
      <c r="AM19" s="4">
        <f t="shared" si="13"/>
        <v>100.74000000000001</v>
      </c>
      <c r="AN19" s="4">
        <f t="shared" ref="AN19" si="14">SUM(AN8:AN17)</f>
        <v>99.84</v>
      </c>
      <c r="AO19" s="4">
        <f>SUM(AO8:AO17)</f>
        <v>100.74000000000001</v>
      </c>
      <c r="AP19" s="4">
        <f>SUM(AP8:AP17)</f>
        <v>99.84</v>
      </c>
      <c r="AQ19" s="4">
        <f>SUM(AQ8:AQ17)</f>
        <v>100.53</v>
      </c>
      <c r="AR19" s="4">
        <f>SUM(AR8:AR17)</f>
        <v>100.47</v>
      </c>
      <c r="AS19" s="4"/>
      <c r="AT19" s="4">
        <f t="shared" ref="AT19" si="15">SUM(AT8:AT17)</f>
        <v>100.22</v>
      </c>
      <c r="AU19" s="4">
        <f t="shared" ref="AU19:BB19" si="16">SUM(AU8:AU17)</f>
        <v>99.93</v>
      </c>
      <c r="AV19" s="4"/>
      <c r="AW19" s="4">
        <f t="shared" si="16"/>
        <v>100.17000000000002</v>
      </c>
      <c r="AX19" s="4">
        <f t="shared" si="16"/>
        <v>99.88</v>
      </c>
      <c r="AY19" s="4"/>
      <c r="AZ19" s="4">
        <f t="shared" si="16"/>
        <v>61.181710037174724</v>
      </c>
      <c r="BA19" s="4">
        <f t="shared" si="16"/>
        <v>101.9</v>
      </c>
      <c r="BB19" s="4">
        <f t="shared" si="16"/>
        <v>100.96000000000001</v>
      </c>
      <c r="BC19" s="4">
        <f t="shared" ref="BC19:BD19" si="17">SUM(BC8:BC17)</f>
        <v>96.919999999999987</v>
      </c>
      <c r="BD19" s="4">
        <f t="shared" si="17"/>
        <v>99.02</v>
      </c>
    </row>
    <row r="20" spans="1:56" x14ac:dyDescent="0.2">
      <c r="AQ20" s="2"/>
    </row>
    <row r="21" spans="1:56" x14ac:dyDescent="0.2">
      <c r="A21" s="2" t="s">
        <v>11</v>
      </c>
      <c r="AQ21" s="2"/>
    </row>
    <row r="22" spans="1:56" x14ac:dyDescent="0.2">
      <c r="AQ22" s="2"/>
    </row>
    <row r="23" spans="1:56" x14ac:dyDescent="0.2">
      <c r="A23" s="2" t="s">
        <v>2</v>
      </c>
      <c r="C23" s="5">
        <f>(C8/183.84)*C34</f>
        <v>1.4519771521023852E-2</v>
      </c>
      <c r="D23" s="5">
        <f>(D8/183.84)*D34</f>
        <v>2.6018595490196845E-3</v>
      </c>
      <c r="E23" s="5"/>
      <c r="F23" s="5">
        <f>(F8/183.84)*F34</f>
        <v>4.2091783046195094E-3</v>
      </c>
      <c r="G23" s="5">
        <f t="shared" ref="G23:H23" si="18">(G8/183.84)*G34</f>
        <v>7.1150413244141205E-3</v>
      </c>
      <c r="H23" s="5">
        <f t="shared" si="18"/>
        <v>2.7029966579377035E-3</v>
      </c>
      <c r="I23" s="5">
        <f t="shared" ref="I23:J23" si="19">(I8/183.84)*I34</f>
        <v>4.8719229159227906E-3</v>
      </c>
      <c r="J23" s="5">
        <f t="shared" si="19"/>
        <v>1.3142664929058887E-2</v>
      </c>
      <c r="K23" s="5"/>
      <c r="L23" s="5">
        <f>(L8/183.84)*L34</f>
        <v>1.7004934973837197E-3</v>
      </c>
      <c r="M23" s="5"/>
      <c r="N23" s="5">
        <f t="shared" ref="N23" si="20">(N8/183.84)*N34</f>
        <v>5.0099717707359848E-3</v>
      </c>
      <c r="O23" s="5">
        <f t="shared" ref="O23:P23" si="21">(O8/183.84)*O34</f>
        <v>1.4849096061277267E-2</v>
      </c>
      <c r="P23" s="5">
        <f t="shared" si="21"/>
        <v>2.723575426016954E-2</v>
      </c>
      <c r="Q23" s="5">
        <f t="shared" ref="Q23:R23" si="22">(Q8/183.84)*Q34</f>
        <v>3.2916869105411667E-2</v>
      </c>
      <c r="R23" s="5">
        <f t="shared" si="22"/>
        <v>3.8084768055910004E-2</v>
      </c>
      <c r="S23" s="5">
        <f t="shared" ref="S23:T23" si="23">(S8/183.84)*S34</f>
        <v>4.3790893208916187E-2</v>
      </c>
      <c r="T23" s="5">
        <f t="shared" si="23"/>
        <v>9.6506593515550132E-3</v>
      </c>
      <c r="U23" s="5">
        <f t="shared" ref="U23:W23" si="24">(U8/183.84)*U34</f>
        <v>1.8131708732230926E-3</v>
      </c>
      <c r="V23" s="5"/>
      <c r="W23" s="5">
        <f t="shared" si="24"/>
        <v>2.4143161157547759E-2</v>
      </c>
      <c r="X23" s="5">
        <f t="shared" ref="X23:Z23" si="25">(X8/183.84)*X34</f>
        <v>2.835980470346695E-2</v>
      </c>
      <c r="Y23" s="5"/>
      <c r="Z23" s="5">
        <f t="shared" si="25"/>
        <v>1.202594396979083E-2</v>
      </c>
      <c r="AA23" s="5">
        <f t="shared" ref="AA23:AC23" si="26">(AA8/183.84)*AA34</f>
        <v>3.125614681766619E-2</v>
      </c>
      <c r="AB23" s="5"/>
      <c r="AC23" s="5">
        <f t="shared" si="26"/>
        <v>7.9634464751958227E-3</v>
      </c>
      <c r="AD23" s="5">
        <f t="shared" ref="AD23:AE23" si="27">(AD8/183.84)*AD34</f>
        <v>1.3904552968622056E-2</v>
      </c>
      <c r="AE23" s="5">
        <f t="shared" si="27"/>
        <v>5.1993263481514132E-2</v>
      </c>
      <c r="AF23" s="5">
        <f t="shared" ref="AF23:AG23" si="28">(AF8/183.84)*AF34</f>
        <v>5.86326910124269E-2</v>
      </c>
      <c r="AG23" s="5">
        <f t="shared" si="28"/>
        <v>4.6962700675489071E-2</v>
      </c>
      <c r="AH23" s="5">
        <f t="shared" ref="AH23:AI23" si="29">(AH8/183.84)*AH34</f>
        <v>5.3769055840983751E-2</v>
      </c>
      <c r="AI23" s="5">
        <f t="shared" si="29"/>
        <v>6.6316654627436258E-2</v>
      </c>
      <c r="AJ23" s="5">
        <f t="shared" ref="AJ23:AK23" si="30">(AJ8/183.84)*AJ34</f>
        <v>4.7669089845400477E-2</v>
      </c>
      <c r="AK23" s="5">
        <f t="shared" si="30"/>
        <v>3.3157255331002035E-2</v>
      </c>
      <c r="AL23" s="5">
        <f t="shared" ref="AL23:AM23" si="31">(AL8/183.84)*AL34</f>
        <v>3.6463032606468063E-2</v>
      </c>
      <c r="AM23" s="5">
        <f t="shared" si="31"/>
        <v>1.9858802580844648E-2</v>
      </c>
      <c r="AN23" s="5">
        <f t="shared" ref="AN23" si="32">(AN8/183.84)*AN34</f>
        <v>2.691024022098689E-2</v>
      </c>
      <c r="AO23" s="5">
        <f>(AO8/183.84)*AO34</f>
        <v>3.0748704209497602E-2</v>
      </c>
      <c r="AP23" s="5">
        <f>(AP8/183.84)*AP34</f>
        <v>1.8002029930389914E-2</v>
      </c>
      <c r="AQ23" s="5">
        <f>(AQ8/183.84)*AQ34</f>
        <v>2.5727764076403422E-2</v>
      </c>
      <c r="AR23" s="5">
        <f>(AR8/183.84)*AR34</f>
        <v>1.9788094738491694E-2</v>
      </c>
      <c r="AS23" s="5"/>
      <c r="AT23" s="5">
        <f>(AT8/183.84)*AT34</f>
        <v>0</v>
      </c>
      <c r="AU23" s="5">
        <f>(AU8/183.84)*AU34</f>
        <v>2.9451535749659252E-2</v>
      </c>
      <c r="AV23" s="5"/>
      <c r="AW23" s="5">
        <f>(AW8/183.84)*AW34</f>
        <v>9.8815879572670004E-2</v>
      </c>
      <c r="AX23" s="5">
        <f>(AX8/183.84)*AX34</f>
        <v>6.3488536351155103E-3</v>
      </c>
      <c r="AY23" s="5"/>
      <c r="AZ23" s="5"/>
      <c r="BA23" s="5">
        <f>(BA8/183.84)*BA34</f>
        <v>8.8587555950480221E-2</v>
      </c>
      <c r="BB23" s="5">
        <f>(BB8/183.84)*BB34</f>
        <v>1.1032250946934873E-2</v>
      </c>
      <c r="BC23" s="5">
        <f t="shared" ref="BC23:BD23" si="33">(BC8/183.84)*BC34</f>
        <v>6.7034511507121725E-2</v>
      </c>
      <c r="BD23" s="5">
        <f t="shared" si="33"/>
        <v>2.6183511504296441E-2</v>
      </c>
    </row>
    <row r="24" spans="1:56" x14ac:dyDescent="0.2">
      <c r="A24" s="2" t="s">
        <v>26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>
        <f t="shared" ref="N24:U24" si="34">N9/118.71*N34</f>
        <v>1.1737494175548277E-2</v>
      </c>
      <c r="O24" s="5">
        <f t="shared" si="34"/>
        <v>2.481149785991375E-2</v>
      </c>
      <c r="P24" s="5">
        <f t="shared" si="34"/>
        <v>3.4878453911139536E-2</v>
      </c>
      <c r="Q24" s="5">
        <f t="shared" si="34"/>
        <v>3.2217237981014009E-2</v>
      </c>
      <c r="R24" s="5">
        <f t="shared" si="34"/>
        <v>3.790117193413152E-2</v>
      </c>
      <c r="S24" s="5">
        <f t="shared" si="34"/>
        <v>3.1865667826073966E-2</v>
      </c>
      <c r="T24" s="5">
        <f t="shared" si="34"/>
        <v>2.6410495100814772E-2</v>
      </c>
      <c r="U24" s="5">
        <f t="shared" si="34"/>
        <v>4.6130827025444169E-3</v>
      </c>
      <c r="V24" s="5"/>
      <c r="W24" s="5">
        <f t="shared" ref="W24" si="35">W9/118.71*W34</f>
        <v>2.5730241658856828E-2</v>
      </c>
      <c r="X24" s="5">
        <f t="shared" ref="X24:Z24" si="36">X9/118.71*X34</f>
        <v>2.7836210192769627E-2</v>
      </c>
      <c r="Y24" s="5"/>
      <c r="Z24" s="5">
        <f t="shared" si="36"/>
        <v>4.0558832422958262E-2</v>
      </c>
      <c r="AA24" s="5">
        <f t="shared" ref="AA24:AC24" si="37">AA9/118.71*AA34</f>
        <v>3.9224553527301878E-2</v>
      </c>
      <c r="AB24" s="5"/>
      <c r="AC24" s="5">
        <f t="shared" si="37"/>
        <v>3.4571645185746777E-2</v>
      </c>
      <c r="AD24" s="5">
        <f t="shared" ref="AD24:AE24" si="38">AD9/118.71*AD34</f>
        <v>2.7714100146595623E-2</v>
      </c>
      <c r="AE24" s="5">
        <f t="shared" si="38"/>
        <v>4.4275297363644148E-2</v>
      </c>
      <c r="AF24" s="5">
        <f t="shared" ref="AF24:AG24" si="39">AF9/118.71*AF34</f>
        <v>3.9271085027353402E-2</v>
      </c>
      <c r="AG24" s="5">
        <f t="shared" si="39"/>
        <v>3.7190807826960472E-2</v>
      </c>
      <c r="AH24" s="5">
        <f t="shared" ref="AH24:AI24" si="40">AH9/118.71*AH34</f>
        <v>3.4017298866035689E-2</v>
      </c>
      <c r="AI24" s="5">
        <f t="shared" si="40"/>
        <v>3.5414190440069493E-2</v>
      </c>
      <c r="AJ24" s="5">
        <f t="shared" ref="AJ24:AK24" si="41">AJ9/118.71*AJ34</f>
        <v>3.3346021599413619E-2</v>
      </c>
      <c r="AK24" s="5">
        <f t="shared" si="41"/>
        <v>3.0144100494194338E-2</v>
      </c>
      <c r="AL24" s="5">
        <f t="shared" ref="AL24:AM24" si="42">AL9/118.71*AL34</f>
        <v>3.4004694193466613E-2</v>
      </c>
      <c r="AM24" s="5">
        <f t="shared" si="42"/>
        <v>3.6946433991854495E-2</v>
      </c>
      <c r="AN24" s="5">
        <f t="shared" ref="AN24" si="43">AN9/118.71*AN34</f>
        <v>3.4173080793745335E-2</v>
      </c>
      <c r="AO24" s="5">
        <f>AO9/118.71*AO34</f>
        <v>3.5610669277425615E-2</v>
      </c>
      <c r="AP24" s="5">
        <f>AP9/118.71*AP34</f>
        <v>3.9945753354867886E-2</v>
      </c>
      <c r="AQ24" s="5">
        <f>AQ9/118.71*AQ34</f>
        <v>2.9674920198393965E-2</v>
      </c>
      <c r="AR24" s="5">
        <f>AR9/118.71*AR34</f>
        <v>2.4886039677293879E-2</v>
      </c>
      <c r="AS24" s="5"/>
      <c r="AT24" s="5">
        <f>AT9/118.71*AT34</f>
        <v>1.9172051635790929E-2</v>
      </c>
      <c r="AU24" s="5">
        <f>AU9/118.71*AU34</f>
        <v>2.2909163020888149E-2</v>
      </c>
      <c r="AV24" s="5"/>
      <c r="AW24" s="5">
        <f>AW9/118.71*AW34</f>
        <v>2.4571176393565583E-2</v>
      </c>
      <c r="AX24" s="5">
        <f>AX9/118.71*AX34</f>
        <v>2.2327149583452721E-2</v>
      </c>
      <c r="AY24" s="5"/>
      <c r="AZ24" s="5"/>
      <c r="BA24" s="5">
        <f>BA9/118.71*BA34</f>
        <v>2.4086958633332146E-2</v>
      </c>
      <c r="BB24" s="5">
        <f>BB9/118.71*BB34</f>
        <v>1.7085072985296164E-2</v>
      </c>
      <c r="BC24" s="5">
        <f t="shared" ref="BC24:BD24" si="44">BC9/118.71*BC34</f>
        <v>3.4458890461893626E-2</v>
      </c>
      <c r="BD24" s="5">
        <f t="shared" si="44"/>
        <v>1.8714942380396411E-2</v>
      </c>
    </row>
    <row r="25" spans="1:56" x14ac:dyDescent="0.2">
      <c r="A25" s="2" t="s">
        <v>1</v>
      </c>
      <c r="C25" s="5">
        <f>(C10/92.91)*C34</f>
        <v>2.6421443181552193E-2</v>
      </c>
      <c r="D25" s="5">
        <f>(D10/92.91)*D34</f>
        <v>3.8612032571180076E-3</v>
      </c>
      <c r="E25" s="5"/>
      <c r="F25" s="5">
        <f>(F10/92.91)*F34</f>
        <v>1.1609640355109875E-2</v>
      </c>
      <c r="G25" s="5">
        <f t="shared" ref="G25:H25" si="45">(G10/92.91)*G34</f>
        <v>1.8603671868309885E-2</v>
      </c>
      <c r="H25" s="5">
        <f t="shared" si="45"/>
        <v>2.2412300532713963E-2</v>
      </c>
      <c r="I25" s="5">
        <f t="shared" ref="I25:J25" si="46">(I10/92.91)*I34</f>
        <v>6.722645906586458E-2</v>
      </c>
      <c r="J25" s="5">
        <f t="shared" si="46"/>
        <v>5.767500376762285E-2</v>
      </c>
      <c r="K25" s="5"/>
      <c r="L25" s="5">
        <f>(L10/92.91)*L34</f>
        <v>1.8225717626678592E-3</v>
      </c>
      <c r="M25" s="5"/>
      <c r="N25" s="5">
        <f t="shared" ref="N25" si="47">(N10/92.91)*N34</f>
        <v>6.3546001943713334E-3</v>
      </c>
      <c r="O25" s="5">
        <f t="shared" ref="O25:P25" si="48">(O10/92.91)*O34</f>
        <v>1.2886729753115226E-3</v>
      </c>
      <c r="P25" s="5">
        <f t="shared" si="48"/>
        <v>5.7000190108588596E-3</v>
      </c>
      <c r="Q25" s="5">
        <f t="shared" ref="Q25:R25" si="49">(Q10/92.91)*Q34</f>
        <v>4.6895218983575441E-3</v>
      </c>
      <c r="R25" s="5">
        <f t="shared" si="49"/>
        <v>1.0099514203655733E-2</v>
      </c>
      <c r="S25" s="5">
        <f t="shared" ref="S25:T25" si="50">(S10/92.91)*S34</f>
        <v>7.0467203266807348E-3</v>
      </c>
      <c r="T25" s="5">
        <f t="shared" si="50"/>
        <v>2.0926744133767674E-3</v>
      </c>
      <c r="U25" s="5">
        <f t="shared" ref="U25:W25" si="51">(U10/92.91)*U34</f>
        <v>1.1019368462054934E-2</v>
      </c>
      <c r="V25" s="5"/>
      <c r="W25" s="5">
        <f t="shared" si="51"/>
        <v>4.6230782622137759E-3</v>
      </c>
      <c r="X25" s="5">
        <f t="shared" ref="X25:Z25" si="52">(X10/92.91)*X34</f>
        <v>0</v>
      </c>
      <c r="Y25" s="5"/>
      <c r="Z25" s="5">
        <f t="shared" si="52"/>
        <v>0</v>
      </c>
      <c r="AA25" s="5">
        <f t="shared" ref="AA25:AC25" si="53">(AA10/92.91)*AA34</f>
        <v>3.4655195796857909E-3</v>
      </c>
      <c r="AB25" s="5"/>
      <c r="AC25" s="5">
        <f t="shared" si="53"/>
        <v>4.1330319664191154E-3</v>
      </c>
      <c r="AD25" s="5">
        <f t="shared" ref="AD25:AE25" si="54">(AD10/92.91)*AD34</f>
        <v>3.235299924403523E-2</v>
      </c>
      <c r="AE25" s="5">
        <f t="shared" si="54"/>
        <v>4.7360946903198409E-3</v>
      </c>
      <c r="AF25" s="5">
        <f t="shared" ref="AF25:AG25" si="55">(AF10/92.91)*AF34</f>
        <v>9.8228534659241546E-3</v>
      </c>
      <c r="AG25" s="5">
        <f t="shared" si="55"/>
        <v>8.4476892517508749E-3</v>
      </c>
      <c r="AH25" s="5">
        <f t="shared" ref="AH25:AI25" si="56">(AH10/92.91)*AH34</f>
        <v>9.865947274677888E-3</v>
      </c>
      <c r="AI25" s="5">
        <f t="shared" si="56"/>
        <v>5.5894945450026675E-3</v>
      </c>
      <c r="AJ25" s="5">
        <f t="shared" ref="AJ25:AK25" si="57">(AJ10/92.91)*AJ34</f>
        <v>1.2058249383354525E-2</v>
      </c>
      <c r="AK25" s="5">
        <f t="shared" si="57"/>
        <v>3.2405520559327258E-2</v>
      </c>
      <c r="AL25" s="5">
        <f t="shared" ref="AL25:AM25" si="58">(AL10/92.91)*AL34</f>
        <v>3.6601136807610665E-2</v>
      </c>
      <c r="AM25" s="5">
        <f t="shared" si="58"/>
        <v>3.7448349874394736E-2</v>
      </c>
      <c r="AN25" s="5">
        <f t="shared" ref="AN25" si="59">(AN10/92.91)*AN34</f>
        <v>2.0766329127846626E-2</v>
      </c>
      <c r="AO25" s="5">
        <f>(AO10/92.91)*AO34</f>
        <v>1.7194513429162984E-2</v>
      </c>
      <c r="AP25" s="5">
        <f>(AP10/92.91)*AP34</f>
        <v>2.1531746158988192E-2</v>
      </c>
      <c r="AQ25" s="5">
        <f>(AQ10/92.91)*AQ34</f>
        <v>3.4203305341805615E-2</v>
      </c>
      <c r="AR25" s="5">
        <f>(AR10/92.91)*AR34</f>
        <v>1.5766907298140061E-2</v>
      </c>
      <c r="AS25" s="5"/>
      <c r="AT25" s="5">
        <f>(AT10/92.91)*AT34</f>
        <v>6.2542728369520025E-3</v>
      </c>
      <c r="AU25" s="5">
        <f>(AU10/92.91)*AU34</f>
        <v>1.1442207993563094E-2</v>
      </c>
      <c r="AV25" s="5"/>
      <c r="AW25" s="5">
        <f>(AW10/92.91)*AW34</f>
        <v>9.087823486929025E-3</v>
      </c>
      <c r="AX25" s="5">
        <f>(AX10/92.91)*AX34</f>
        <v>0</v>
      </c>
      <c r="AY25" s="5"/>
      <c r="AZ25" s="5"/>
      <c r="BA25" s="5">
        <f>(BA10/92.91)*BA34</f>
        <v>0</v>
      </c>
      <c r="BB25" s="5">
        <f>(BB10/92.91)*BB34</f>
        <v>4.106005097423418E-2</v>
      </c>
      <c r="BC25" s="5">
        <f t="shared" ref="BC25:BD25" si="60">(BC10/92.91)*BC34</f>
        <v>4.7371590769366891E-3</v>
      </c>
      <c r="BD25" s="5">
        <f t="shared" si="60"/>
        <v>7.9706196318188121E-4</v>
      </c>
    </row>
    <row r="26" spans="1:56" x14ac:dyDescent="0.2">
      <c r="A26" s="2" t="s">
        <v>3</v>
      </c>
      <c r="C26" s="5">
        <f>(C11/180.95)*C34</f>
        <v>8.2978147167122231E-3</v>
      </c>
      <c r="D26" s="5">
        <f>(D11/180.95)*D34</f>
        <v>3.965121797389711E-3</v>
      </c>
      <c r="E26" s="5"/>
      <c r="F26" s="5">
        <f>(F11/180.95)*F34</f>
        <v>5.7018722632126784E-3</v>
      </c>
      <c r="G26" s="5">
        <f t="shared" ref="G26:H26" si="61">(G11/180.95)*G34</f>
        <v>8.7776798446157055E-3</v>
      </c>
      <c r="H26" s="5">
        <f t="shared" si="61"/>
        <v>7.8461912224413611E-3</v>
      </c>
      <c r="I26" s="5">
        <f t="shared" ref="I26:J26" si="62">(I11/180.95)*I34</f>
        <v>1.094151654928123E-2</v>
      </c>
      <c r="J26" s="5">
        <f t="shared" si="62"/>
        <v>2.5911917795211983E-2</v>
      </c>
      <c r="K26" s="5"/>
      <c r="L26" s="5">
        <f>(L11/180.95)*L34</f>
        <v>2.7354498326524076E-3</v>
      </c>
      <c r="M26" s="5"/>
      <c r="N26" s="5">
        <f t="shared" ref="N26" si="63">(N11/180.95)*N34</f>
        <v>3.5238373936654541E-3</v>
      </c>
      <c r="O26" s="5">
        <f t="shared" ref="O26:P26" si="64">(O11/180.95)*O34</f>
        <v>1.8526979672911963E-3</v>
      </c>
      <c r="P26" s="5">
        <f t="shared" si="64"/>
        <v>3.1927781132843123E-3</v>
      </c>
      <c r="Q26" s="5">
        <f t="shared" ref="Q26:R26" si="65">(Q11/180.95)*Q34</f>
        <v>4.013111168613792E-3</v>
      </c>
      <c r="R26" s="5">
        <f t="shared" si="65"/>
        <v>2.3933832924394435E-3</v>
      </c>
      <c r="S26" s="5">
        <f t="shared" ref="S26:T26" si="66">(S11/180.95)*S34</f>
        <v>2.1441103167092429E-3</v>
      </c>
      <c r="T26" s="5">
        <f t="shared" si="66"/>
        <v>1.4774344965565005E-3</v>
      </c>
      <c r="U26" s="5">
        <f t="shared" ref="U26:W26" si="67">(U11/180.95)*U34</f>
        <v>3.1579362886353765E-3</v>
      </c>
      <c r="V26" s="5"/>
      <c r="W26" s="5">
        <f t="shared" si="67"/>
        <v>0</v>
      </c>
      <c r="X26" s="5">
        <f t="shared" ref="X26:Z26" si="68">(X11/180.95)*X34</f>
        <v>0</v>
      </c>
      <c r="Y26" s="5"/>
      <c r="Z26" s="5">
        <f t="shared" si="68"/>
        <v>1.7648241694932609E-3</v>
      </c>
      <c r="AA26" s="5">
        <f t="shared" ref="AA26:AC26" si="69">(AA11/180.95)*AA34</f>
        <v>1.2318884593438314E-3</v>
      </c>
      <c r="AB26" s="5"/>
      <c r="AC26" s="5">
        <f t="shared" si="69"/>
        <v>1.9894998618402875E-3</v>
      </c>
      <c r="AD26" s="5">
        <f t="shared" ref="AD26:AE26" si="70">(AD11/180.95)*AD34</f>
        <v>2.0928335167287701E-3</v>
      </c>
      <c r="AE26" s="5">
        <f t="shared" si="70"/>
        <v>3.3774719664549486E-3</v>
      </c>
      <c r="AF26" s="5">
        <f t="shared" ref="AF26:AG26" si="71">(AF11/180.95)*AF34</f>
        <v>2.5899621360031145E-3</v>
      </c>
      <c r="AG26" s="5">
        <f t="shared" si="71"/>
        <v>1.2199283772142797E-3</v>
      </c>
      <c r="AH26" s="5">
        <f t="shared" ref="AH26:AI26" si="72">(AH11/180.95)*AH34</f>
        <v>2.1905890951875854E-3</v>
      </c>
      <c r="AI26" s="5">
        <f t="shared" si="72"/>
        <v>2.8699637368123673E-3</v>
      </c>
      <c r="AJ26" s="5">
        <f t="shared" ref="AJ26:AK26" si="73">(AJ11/180.95)*AJ34</f>
        <v>3.4396608952978695E-3</v>
      </c>
      <c r="AK26" s="5">
        <f t="shared" si="73"/>
        <v>6.5464262806055728E-3</v>
      </c>
      <c r="AL26" s="5">
        <f t="shared" ref="AL26:AM26" si="74">(AL11/180.95)*AL34</f>
        <v>8.2473320810232779E-3</v>
      </c>
      <c r="AM26" s="5">
        <f t="shared" si="74"/>
        <v>3.926867176679825E-3</v>
      </c>
      <c r="AN26" s="5">
        <f t="shared" ref="AN26" si="75">(AN11/180.95)*AN34</f>
        <v>3.2808036886827719E-3</v>
      </c>
      <c r="AO26" s="5">
        <f>(AO11/180.95)*AO34</f>
        <v>5.0255330184735027E-3</v>
      </c>
      <c r="AP26" s="5">
        <f>(AP11/180.95)*AP34</f>
        <v>5.5960548382095378E-3</v>
      </c>
      <c r="AQ26" s="5">
        <f>(AQ11/180.95)*AQ34</f>
        <v>8.9851674540387637E-3</v>
      </c>
      <c r="AR26" s="5">
        <f>(AR11/180.95)*AR34</f>
        <v>7.1511354816910988E-3</v>
      </c>
      <c r="AS26" s="5"/>
      <c r="AT26" s="5">
        <f>(AT11/180.95)*AT34</f>
        <v>0</v>
      </c>
      <c r="AU26" s="5">
        <f>(AU11/180.95)*AU34</f>
        <v>0</v>
      </c>
      <c r="AV26" s="5"/>
      <c r="AW26" s="5">
        <f>(AW11/180.95)*AW34</f>
        <v>0</v>
      </c>
      <c r="AX26" s="5">
        <f>(AX11/180.95)*AX34</f>
        <v>0</v>
      </c>
      <c r="AY26" s="5"/>
      <c r="AZ26" s="5"/>
      <c r="BA26" s="5">
        <f>(BA11/180.95)*BA34</f>
        <v>0</v>
      </c>
      <c r="BB26" s="5">
        <f>(BB11/180.95)*BB34</f>
        <v>0</v>
      </c>
      <c r="BC26" s="5">
        <f t="shared" ref="BC26:BD26" si="76">(BC11/180.95)*BC34</f>
        <v>0</v>
      </c>
      <c r="BD26" s="5">
        <f t="shared" si="76"/>
        <v>0</v>
      </c>
    </row>
    <row r="27" spans="1:56" x14ac:dyDescent="0.2">
      <c r="A27" s="2" t="s">
        <v>4</v>
      </c>
      <c r="C27" s="6">
        <f>C12/52*C34</f>
        <v>0</v>
      </c>
      <c r="D27" s="6">
        <f>D12/52*D34</f>
        <v>0</v>
      </c>
      <c r="E27" s="6"/>
      <c r="F27" s="6">
        <f>F12/52*F34</f>
        <v>0</v>
      </c>
      <c r="G27" s="6">
        <f t="shared" ref="G27:H27" si="77">G12/52*G34</f>
        <v>0</v>
      </c>
      <c r="H27" s="6">
        <f t="shared" si="77"/>
        <v>0</v>
      </c>
      <c r="I27" s="6">
        <f t="shared" ref="I27:J27" si="78">I12/52*I34</f>
        <v>0</v>
      </c>
      <c r="J27" s="6">
        <f t="shared" si="78"/>
        <v>0</v>
      </c>
      <c r="K27" s="6"/>
      <c r="L27" s="6">
        <f>L12/52*L34</f>
        <v>0</v>
      </c>
      <c r="M27" s="6"/>
      <c r="N27" s="6">
        <f t="shared" ref="N27" si="79">N12/52*N34</f>
        <v>0</v>
      </c>
      <c r="O27" s="6">
        <f t="shared" ref="O27:P27" si="80">O12/52*O34</f>
        <v>0</v>
      </c>
      <c r="P27" s="6">
        <f t="shared" si="80"/>
        <v>0</v>
      </c>
      <c r="Q27" s="6">
        <f t="shared" ref="Q27:R27" si="81">Q12/52*Q34</f>
        <v>0</v>
      </c>
      <c r="R27" s="6">
        <f t="shared" si="81"/>
        <v>0</v>
      </c>
      <c r="S27" s="6">
        <f t="shared" ref="S27:T27" si="82">S12/52*S34</f>
        <v>0</v>
      </c>
      <c r="T27" s="6">
        <f t="shared" si="82"/>
        <v>0</v>
      </c>
      <c r="U27" s="6">
        <f t="shared" ref="U27:W27" si="83">U12/52*U34</f>
        <v>0</v>
      </c>
      <c r="V27" s="6"/>
      <c r="W27" s="6">
        <f t="shared" si="83"/>
        <v>0</v>
      </c>
      <c r="X27" s="6">
        <f t="shared" ref="X27:Z27" si="84">X12/52*X34</f>
        <v>0</v>
      </c>
      <c r="Y27" s="6"/>
      <c r="Z27" s="6">
        <f t="shared" si="84"/>
        <v>0</v>
      </c>
      <c r="AA27" s="6">
        <f t="shared" ref="AA27:AC27" si="85">AA12/52*AA34</f>
        <v>0</v>
      </c>
      <c r="AB27" s="6"/>
      <c r="AC27" s="6">
        <f t="shared" si="85"/>
        <v>3.7384615384615384E-2</v>
      </c>
      <c r="AD27" s="6">
        <f t="shared" ref="AD27:AE27" si="86">AD12/52*AD34</f>
        <v>0</v>
      </c>
      <c r="AE27" s="6">
        <f t="shared" si="86"/>
        <v>0</v>
      </c>
      <c r="AF27" s="6">
        <f t="shared" ref="AF27:AG27" si="87">AF12/52*AF34</f>
        <v>0</v>
      </c>
      <c r="AG27" s="6">
        <f t="shared" si="87"/>
        <v>0</v>
      </c>
      <c r="AH27" s="6">
        <f t="shared" ref="AH27:AI27" si="88">AH12/52*AH34</f>
        <v>0</v>
      </c>
      <c r="AI27" s="6">
        <f t="shared" si="88"/>
        <v>0</v>
      </c>
      <c r="AJ27" s="6">
        <f t="shared" ref="AJ27:AK27" si="89">AJ12/52*AJ34</f>
        <v>0</v>
      </c>
      <c r="AK27" s="6">
        <f t="shared" si="89"/>
        <v>0</v>
      </c>
      <c r="AL27" s="6">
        <f t="shared" ref="AL27:AM27" si="90">AL12/52*AL34</f>
        <v>0</v>
      </c>
      <c r="AM27" s="6">
        <f t="shared" si="90"/>
        <v>0</v>
      </c>
      <c r="AN27" s="6">
        <f t="shared" ref="AN27" si="91">AN12/52*AN34</f>
        <v>0</v>
      </c>
      <c r="AO27" s="6">
        <f>AO12/52*AO34</f>
        <v>0</v>
      </c>
      <c r="AP27" s="6">
        <f>AP12/52*AP34</f>
        <v>0</v>
      </c>
      <c r="AQ27" s="6">
        <f>AQ12/52*AQ34</f>
        <v>0</v>
      </c>
      <c r="AR27" s="6">
        <f>AR12/52*AR34</f>
        <v>0</v>
      </c>
      <c r="AS27" s="6"/>
      <c r="AT27" s="6">
        <f>AT12/52*AT34</f>
        <v>0</v>
      </c>
      <c r="AU27" s="6">
        <f>AU12/52*AU34</f>
        <v>0</v>
      </c>
      <c r="AV27" s="6"/>
      <c r="AW27" s="6">
        <f>AW12/52*AW34</f>
        <v>0</v>
      </c>
      <c r="AX27" s="6">
        <f>AX12/52*AX34</f>
        <v>0</v>
      </c>
      <c r="AY27" s="6"/>
      <c r="AZ27" s="6"/>
      <c r="BA27" s="6">
        <f>BA12/52*BA34</f>
        <v>0</v>
      </c>
      <c r="BB27" s="6">
        <f>BB12/52*BB34</f>
        <v>0</v>
      </c>
      <c r="BC27" s="6">
        <f t="shared" ref="BC27:BD27" si="92">BC12/52*BC34</f>
        <v>0</v>
      </c>
      <c r="BD27" s="6">
        <f t="shared" si="92"/>
        <v>0</v>
      </c>
    </row>
    <row r="28" spans="1:56" x14ac:dyDescent="0.2">
      <c r="A28" s="2" t="s">
        <v>41</v>
      </c>
      <c r="C28" s="6">
        <f>C13/50.942*C34</f>
        <v>0</v>
      </c>
      <c r="D28" s="6">
        <f t="shared" ref="D28:AR28" si="93">D13/50.942*D34</f>
        <v>0</v>
      </c>
      <c r="E28" s="6">
        <f t="shared" si="93"/>
        <v>0</v>
      </c>
      <c r="F28" s="6">
        <f t="shared" si="93"/>
        <v>0</v>
      </c>
      <c r="G28" s="6">
        <f t="shared" si="93"/>
        <v>0</v>
      </c>
      <c r="H28" s="6">
        <f t="shared" si="93"/>
        <v>0</v>
      </c>
      <c r="I28" s="6">
        <f t="shared" si="93"/>
        <v>0</v>
      </c>
      <c r="J28" s="6">
        <f t="shared" si="93"/>
        <v>0</v>
      </c>
      <c r="K28" s="6">
        <f t="shared" si="93"/>
        <v>0</v>
      </c>
      <c r="L28" s="6">
        <f t="shared" si="93"/>
        <v>0</v>
      </c>
      <c r="M28" s="6">
        <f t="shared" si="93"/>
        <v>0</v>
      </c>
      <c r="N28" s="6">
        <f t="shared" si="93"/>
        <v>0</v>
      </c>
      <c r="O28" s="6">
        <f t="shared" si="93"/>
        <v>0</v>
      </c>
      <c r="P28" s="6">
        <f t="shared" si="93"/>
        <v>0</v>
      </c>
      <c r="Q28" s="6">
        <f t="shared" si="93"/>
        <v>0</v>
      </c>
      <c r="R28" s="6">
        <f t="shared" si="93"/>
        <v>0</v>
      </c>
      <c r="S28" s="6">
        <f t="shared" si="93"/>
        <v>0</v>
      </c>
      <c r="T28" s="6">
        <f t="shared" si="93"/>
        <v>0</v>
      </c>
      <c r="U28" s="6">
        <f t="shared" si="93"/>
        <v>0</v>
      </c>
      <c r="V28" s="6">
        <f t="shared" si="93"/>
        <v>0</v>
      </c>
      <c r="W28" s="6">
        <f t="shared" si="93"/>
        <v>0</v>
      </c>
      <c r="X28" s="6">
        <f t="shared" si="93"/>
        <v>0</v>
      </c>
      <c r="Y28" s="6">
        <f t="shared" si="93"/>
        <v>0</v>
      </c>
      <c r="Z28" s="6">
        <f t="shared" si="93"/>
        <v>0</v>
      </c>
      <c r="AA28" s="6">
        <f t="shared" si="93"/>
        <v>0</v>
      </c>
      <c r="AB28" s="6">
        <f t="shared" si="93"/>
        <v>0</v>
      </c>
      <c r="AC28" s="6">
        <f t="shared" si="93"/>
        <v>0</v>
      </c>
      <c r="AD28" s="6">
        <f t="shared" si="93"/>
        <v>0</v>
      </c>
      <c r="AE28" s="6">
        <f t="shared" si="93"/>
        <v>0</v>
      </c>
      <c r="AF28" s="6">
        <f t="shared" si="93"/>
        <v>0</v>
      </c>
      <c r="AG28" s="6">
        <f t="shared" si="93"/>
        <v>0</v>
      </c>
      <c r="AH28" s="6">
        <f t="shared" si="93"/>
        <v>0</v>
      </c>
      <c r="AI28" s="6">
        <f t="shared" si="93"/>
        <v>0</v>
      </c>
      <c r="AJ28" s="6">
        <f t="shared" si="93"/>
        <v>0</v>
      </c>
      <c r="AK28" s="6">
        <f t="shared" si="93"/>
        <v>0</v>
      </c>
      <c r="AL28" s="6">
        <f t="shared" si="93"/>
        <v>0</v>
      </c>
      <c r="AM28" s="6">
        <f t="shared" si="93"/>
        <v>0</v>
      </c>
      <c r="AN28" s="6">
        <f t="shared" si="93"/>
        <v>0</v>
      </c>
      <c r="AO28" s="6">
        <f t="shared" si="93"/>
        <v>0</v>
      </c>
      <c r="AP28" s="6">
        <f t="shared" si="93"/>
        <v>0</v>
      </c>
      <c r="AQ28" s="6">
        <f t="shared" si="93"/>
        <v>0</v>
      </c>
      <c r="AR28" s="6">
        <f t="shared" si="93"/>
        <v>0</v>
      </c>
      <c r="AS28" s="6"/>
      <c r="AT28" s="6">
        <f t="shared" ref="AT28:BB28" si="94">AT13/50.942*AT34</f>
        <v>0</v>
      </c>
      <c r="AU28" s="6">
        <f t="shared" si="94"/>
        <v>0</v>
      </c>
      <c r="AV28" s="6">
        <f t="shared" si="94"/>
        <v>0</v>
      </c>
      <c r="AW28" s="4">
        <f t="shared" si="94"/>
        <v>6.4289845410546331E-2</v>
      </c>
      <c r="AX28" s="4">
        <f t="shared" si="94"/>
        <v>4.2482308087664879E-2</v>
      </c>
      <c r="AY28" s="6"/>
      <c r="AZ28" s="6"/>
      <c r="BA28" s="6">
        <f t="shared" si="94"/>
        <v>0</v>
      </c>
      <c r="BB28" s="6">
        <f t="shared" si="94"/>
        <v>0</v>
      </c>
      <c r="BC28" s="6">
        <f t="shared" ref="BC28:BD28" si="95">BC13/50.942*BC34</f>
        <v>0</v>
      </c>
      <c r="BD28" s="6">
        <f t="shared" si="95"/>
        <v>2.6166826704607488E-2</v>
      </c>
    </row>
    <row r="29" spans="1:56" x14ac:dyDescent="0.2">
      <c r="A29" s="2" t="s">
        <v>24</v>
      </c>
      <c r="C29" s="6"/>
      <c r="D29" s="6"/>
      <c r="E29" s="6"/>
      <c r="F29" s="6"/>
      <c r="G29" s="6"/>
      <c r="H29" s="6"/>
      <c r="I29" s="6"/>
      <c r="J29" s="6"/>
      <c r="K29" s="6"/>
      <c r="L29" s="5">
        <f>L14/54.94*L34</f>
        <v>3.9594198975668037E-2</v>
      </c>
      <c r="M29" s="5"/>
      <c r="N29" s="6">
        <f t="shared" ref="N29" si="96">N14/54.94*N34</f>
        <v>0</v>
      </c>
      <c r="O29" s="6">
        <f t="shared" ref="O29:P29" si="97">O14/54.94*O34</f>
        <v>0</v>
      </c>
      <c r="P29" s="6">
        <f t="shared" si="97"/>
        <v>0</v>
      </c>
      <c r="Q29" s="6">
        <f t="shared" ref="Q29:R29" si="98">Q14/54.94*Q34</f>
        <v>0</v>
      </c>
      <c r="R29" s="6">
        <f t="shared" si="98"/>
        <v>0</v>
      </c>
      <c r="S29" s="6">
        <f t="shared" ref="S29:T29" si="99">S14/54.94*S34</f>
        <v>0</v>
      </c>
      <c r="T29" s="6">
        <f t="shared" si="99"/>
        <v>0</v>
      </c>
      <c r="U29" s="6">
        <f t="shared" ref="U29:W29" si="100">U14/54.94*U34</f>
        <v>0</v>
      </c>
      <c r="V29" s="6"/>
      <c r="W29" s="6">
        <f t="shared" si="100"/>
        <v>0</v>
      </c>
      <c r="X29" s="6">
        <f t="shared" ref="X29:Z29" si="101">X14/54.94*X34</f>
        <v>0</v>
      </c>
      <c r="Y29" s="6"/>
      <c r="Z29" s="6">
        <f t="shared" si="101"/>
        <v>0</v>
      </c>
      <c r="AA29" s="6">
        <f t="shared" ref="AA29:AC29" si="102">AA14/54.94*AA34</f>
        <v>0</v>
      </c>
      <c r="AB29" s="6"/>
      <c r="AC29" s="6">
        <f t="shared" si="102"/>
        <v>0</v>
      </c>
      <c r="AD29" s="6">
        <f t="shared" ref="AD29:AE29" si="103">AD14/54.94*AD34</f>
        <v>0</v>
      </c>
      <c r="AE29" s="6">
        <f t="shared" si="103"/>
        <v>0</v>
      </c>
      <c r="AF29" s="6">
        <f t="shared" ref="AF29:AG29" si="104">AF14/54.94*AF34</f>
        <v>0</v>
      </c>
      <c r="AG29" s="6">
        <f t="shared" si="104"/>
        <v>0</v>
      </c>
      <c r="AH29" s="6">
        <f t="shared" ref="AH29:AI29" si="105">AH14/54.94*AH34</f>
        <v>0</v>
      </c>
      <c r="AI29" s="6">
        <f t="shared" si="105"/>
        <v>0</v>
      </c>
      <c r="AJ29" s="6">
        <f t="shared" ref="AJ29:AK29" si="106">AJ14/54.94*AJ34</f>
        <v>0</v>
      </c>
      <c r="AK29" s="6">
        <f t="shared" si="106"/>
        <v>0</v>
      </c>
      <c r="AL29" s="6">
        <f t="shared" ref="AL29:AM29" si="107">AL14/54.94*AL34</f>
        <v>0</v>
      </c>
      <c r="AM29" s="6">
        <f t="shared" si="107"/>
        <v>0</v>
      </c>
      <c r="AN29" s="6">
        <f t="shared" ref="AN29" si="108">AN14/54.94*AN34</f>
        <v>0</v>
      </c>
      <c r="AO29" s="6">
        <f>AO14/54.94*AO34</f>
        <v>0</v>
      </c>
      <c r="AP29" s="6">
        <f>AP14/54.94*AP34</f>
        <v>0</v>
      </c>
      <c r="AQ29" s="6">
        <f>AQ14/54.94*AQ34</f>
        <v>0</v>
      </c>
      <c r="AR29" s="6">
        <f>AR14/54.94*AR34</f>
        <v>0</v>
      </c>
      <c r="AS29" s="6"/>
      <c r="AT29" s="6">
        <f>AT14/54.94*AT34</f>
        <v>0</v>
      </c>
      <c r="AU29" s="6">
        <f>AU14/54.94*AU34</f>
        <v>0</v>
      </c>
      <c r="AV29" s="6"/>
      <c r="AW29" s="6">
        <f>AW14/54.94*AW34</f>
        <v>0</v>
      </c>
      <c r="AX29" s="6">
        <f>AX14/54.94*AX34</f>
        <v>0</v>
      </c>
      <c r="AY29" s="6"/>
      <c r="AZ29" s="6"/>
      <c r="BA29" s="6">
        <f>BA14/54.94*BA34</f>
        <v>0</v>
      </c>
      <c r="BB29" s="6">
        <f>BB14/54.94*BB34</f>
        <v>0</v>
      </c>
      <c r="BC29" s="6">
        <f t="shared" ref="BC29:BD29" si="109">BC14/54.94*BC34</f>
        <v>0</v>
      </c>
      <c r="BD29" s="6">
        <f t="shared" si="109"/>
        <v>0</v>
      </c>
    </row>
    <row r="30" spans="1:56" x14ac:dyDescent="0.2">
      <c r="A30" s="2" t="s">
        <v>0</v>
      </c>
      <c r="C30" s="5">
        <f>(C15/55.845)*C34</f>
        <v>2.9874147153113803E-2</v>
      </c>
      <c r="D30" s="5">
        <f>(D15/55.845)*D34</f>
        <v>2.1841363447113186E-2</v>
      </c>
      <c r="E30" s="5"/>
      <c r="F30" s="5">
        <f>(F15/55.845)*F34</f>
        <v>1.7635524875340852E-2</v>
      </c>
      <c r="G30" s="5">
        <f t="shared" ref="G30:H30" si="110">(G15/55.845)*G34</f>
        <v>2.7605082628992004E-2</v>
      </c>
      <c r="H30" s="5">
        <f t="shared" si="110"/>
        <v>2.923687970195861E-2</v>
      </c>
      <c r="I30" s="5">
        <f t="shared" ref="I30:J30" si="111">(I15/55.845)*I34</f>
        <v>4.4316129904029868E-2</v>
      </c>
      <c r="J30" s="5">
        <f t="shared" si="111"/>
        <v>4.5835455933941255E-2</v>
      </c>
      <c r="K30" s="5"/>
      <c r="L30" s="5">
        <f>(L15/55.845)*L34</f>
        <v>0.7755523167985432</v>
      </c>
      <c r="M30" s="5"/>
      <c r="N30" s="5">
        <f t="shared" ref="N30" si="112">(N15/55.845)*N34</f>
        <v>8.0348909854932558E-3</v>
      </c>
      <c r="O30" s="5">
        <f t="shared" ref="O30:P30" si="113">(O15/55.845)*O34</f>
        <v>1.6294253856837155E-2</v>
      </c>
      <c r="P30" s="5">
        <f t="shared" si="113"/>
        <v>3.1035895761418013E-2</v>
      </c>
      <c r="Q30" s="5">
        <f t="shared" ref="Q30:R30" si="114">(Q15/55.845)*Q34</f>
        <v>3.4242173164349299E-2</v>
      </c>
      <c r="R30" s="5">
        <f t="shared" si="114"/>
        <v>3.7482909530070142E-2</v>
      </c>
      <c r="S30" s="5">
        <f t="shared" ref="S30:T30" si="115">(S15/55.845)*S34</f>
        <v>5.9486991189642804E-2</v>
      </c>
      <c r="T30" s="5">
        <f t="shared" si="115"/>
        <v>1.4361631595589511E-2</v>
      </c>
      <c r="U30" s="5">
        <f t="shared" ref="U30:W30" si="116">(U15/55.845)*U34</f>
        <v>1.8333056205739526E-2</v>
      </c>
      <c r="V30" s="5"/>
      <c r="W30" s="5">
        <f t="shared" si="116"/>
        <v>4.6148826359632765E-2</v>
      </c>
      <c r="X30" s="5">
        <f t="shared" ref="X30:Z30" si="117">(X15/55.845)*X34</f>
        <v>4.9967106358026647E-2</v>
      </c>
      <c r="Y30" s="5"/>
      <c r="Z30" s="5">
        <f t="shared" si="117"/>
        <v>7.4779284268775455E-3</v>
      </c>
      <c r="AA30" s="5">
        <f t="shared" ref="AA30:AC30" si="118">(AA15/55.845)*AA34</f>
        <v>3.415025056914775E-2</v>
      </c>
      <c r="AB30" s="5"/>
      <c r="AC30" s="5">
        <f t="shared" si="118"/>
        <v>1.0744023636852002E-2</v>
      </c>
      <c r="AD30" s="5">
        <f t="shared" ref="AD30:AE30" si="119">(AD15/55.845)*AD34</f>
        <v>1.525778504641704E-2</v>
      </c>
      <c r="AE30" s="5">
        <f t="shared" si="119"/>
        <v>5.1216736053442694E-2</v>
      </c>
      <c r="AF30" s="5">
        <f t="shared" ref="AF30:AG30" si="120">(AF15/55.845)*AF34</f>
        <v>5.8302615418888558E-2</v>
      </c>
      <c r="AG30" s="5">
        <f t="shared" si="120"/>
        <v>5.4022070815852676E-2</v>
      </c>
      <c r="AH30" s="5">
        <f t="shared" ref="AH30:AI30" si="121">(AH15/55.845)*AH34</f>
        <v>4.5693292783308644E-2</v>
      </c>
      <c r="AI30" s="5">
        <f t="shared" si="121"/>
        <v>6.6423639176828447E-2</v>
      </c>
      <c r="AJ30" s="5">
        <f t="shared" ref="AJ30:AK30" si="122">(AJ15/55.845)*AJ34</f>
        <v>4.9039112035424076E-2</v>
      </c>
      <c r="AK30" s="5">
        <f t="shared" si="122"/>
        <v>4.7284751841364082E-2</v>
      </c>
      <c r="AL30" s="5">
        <f t="shared" ref="AL30:AM30" si="123">(AL15/55.845)*AL34</f>
        <v>5.6512907203013579E-2</v>
      </c>
      <c r="AM30" s="5">
        <f t="shared" si="123"/>
        <v>2.9396613932377091E-2</v>
      </c>
      <c r="AN30" s="5">
        <f t="shared" ref="AN30" si="124">(AN15/55.845)*AN34</f>
        <v>3.7206822385800281E-2</v>
      </c>
      <c r="AO30" s="5">
        <f>(AO15/55.845)*AO34</f>
        <v>3.7408786856422731E-2</v>
      </c>
      <c r="AP30" s="5">
        <f>(AP15/55.845)*AP34</f>
        <v>3.2284588648940411E-2</v>
      </c>
      <c r="AQ30" s="5">
        <f>(AQ15/55.845)*AQ34</f>
        <v>3.8377420842950954E-2</v>
      </c>
      <c r="AR30" s="5">
        <f>(AR15/55.845)*AR34</f>
        <v>1.0492637529377336E-2</v>
      </c>
      <c r="AS30" s="5"/>
      <c r="AT30" s="5">
        <f>(AT15/55.845)*AT34</f>
        <v>3.3817254725829249E-2</v>
      </c>
      <c r="AU30" s="5">
        <f>(AU15/55.845)*AU34</f>
        <v>0.10270877089877575</v>
      </c>
      <c r="AV30" s="5"/>
      <c r="AW30" s="5">
        <f>(AW15/55.845)*AW34</f>
        <v>0.12737051475671027</v>
      </c>
      <c r="AX30" s="5">
        <f>(AX15/55.845)*AX34</f>
        <v>1.088553559964742E-2</v>
      </c>
      <c r="AY30" s="5"/>
      <c r="AZ30" s="5"/>
      <c r="BA30" s="5">
        <f>(BA15/55.845)*BA34</f>
        <v>0.10106784213687249</v>
      </c>
      <c r="BB30" s="5">
        <f>(BB15/55.845)*BB34</f>
        <v>5.447673956713691E-2</v>
      </c>
      <c r="BC30" s="5">
        <f t="shared" ref="BC30:BD30" si="125">(BC15/55.845)*BC34</f>
        <v>0.11265578182330255</v>
      </c>
      <c r="BD30" s="5">
        <f t="shared" si="125"/>
        <v>3.2710012820860807E-2</v>
      </c>
    </row>
    <row r="31" spans="1:56" x14ac:dyDescent="0.2">
      <c r="A31" s="2" t="s">
        <v>5</v>
      </c>
      <c r="C31" s="5">
        <f>(C16/47.867)*C34</f>
        <v>2.9147296561066702</v>
      </c>
      <c r="D31" s="5">
        <f>(D16/47.867)*D34</f>
        <v>2.9723614788022985</v>
      </c>
      <c r="E31" s="5"/>
      <c r="F31" s="5">
        <f>(F16/47.867)*F34</f>
        <v>2.9524896011072208</v>
      </c>
      <c r="G31" s="5">
        <f t="shared" ref="G31:H31" si="126">(G16/47.867)*G34</f>
        <v>2.9361160234280539</v>
      </c>
      <c r="H31" s="5">
        <f t="shared" si="126"/>
        <v>2.9378914551457309</v>
      </c>
      <c r="I31" s="5">
        <f t="shared" ref="I31:J31" si="127">(I16/47.867)*I34</f>
        <v>2.8638153416036745</v>
      </c>
      <c r="J31" s="5">
        <f t="shared" si="127"/>
        <v>2.8436630192478618</v>
      </c>
      <c r="K31" s="5"/>
      <c r="L31" s="5">
        <f>(L16/47.867)*L34</f>
        <v>0.88685352412052854</v>
      </c>
      <c r="M31" s="5"/>
      <c r="N31" s="5">
        <f t="shared" ref="N31" si="128">(N16/47.867)*N34</f>
        <v>2.9641788050947135</v>
      </c>
      <c r="O31" s="5">
        <f t="shared" ref="O31:P31" si="129">(O16/47.867)*O34</f>
        <v>2.9385488141893203</v>
      </c>
      <c r="P31" s="5">
        <f t="shared" si="129"/>
        <v>2.8926690657553542</v>
      </c>
      <c r="Q31" s="5">
        <f t="shared" ref="Q31:R31" si="130">(Q16/47.867)*Q34</f>
        <v>2.8834307566853408</v>
      </c>
      <c r="R31" s="5">
        <f t="shared" si="130"/>
        <v>2.8625682911186718</v>
      </c>
      <c r="S31" s="5">
        <f t="shared" ref="S31:T31" si="131">(S16/47.867)*S34</f>
        <v>2.8485090611086532</v>
      </c>
      <c r="T31" s="5">
        <f t="shared" si="131"/>
        <v>2.9463918087379777</v>
      </c>
      <c r="U31" s="5">
        <f t="shared" ref="U31:W31" si="132">(U16/47.867)*U34</f>
        <v>2.9635686977906039</v>
      </c>
      <c r="V31" s="5"/>
      <c r="W31" s="5">
        <f t="shared" si="132"/>
        <v>2.8944231458384562</v>
      </c>
      <c r="X31" s="5">
        <f t="shared" ref="X31:Z31" si="133">(X16/47.867)*X34</f>
        <v>2.8948134985657985</v>
      </c>
      <c r="Y31" s="5"/>
      <c r="Z31" s="5">
        <f t="shared" si="133"/>
        <v>2.9354622334116294</v>
      </c>
      <c r="AA31" s="5">
        <f t="shared" ref="AA31:AC31" si="134">(AA16/47.867)*AA34</f>
        <v>2.8846699261712074</v>
      </c>
      <c r="AB31" s="5"/>
      <c r="AC31" s="5">
        <f t="shared" si="134"/>
        <v>2.9120688574592095</v>
      </c>
      <c r="AD31" s="5">
        <f t="shared" ref="AD31:AE31" si="135">(AD16/47.867)*AD34</f>
        <v>2.8990584488108877</v>
      </c>
      <c r="AE31" s="5">
        <f t="shared" si="135"/>
        <v>2.8313746791047252</v>
      </c>
      <c r="AF31" s="5">
        <f t="shared" ref="AF31:AG31" si="136">(AF16/47.867)*AF34</f>
        <v>2.8161277895065142</v>
      </c>
      <c r="AG31" s="5">
        <f t="shared" si="136"/>
        <v>2.8418036481790976</v>
      </c>
      <c r="AH31" s="5">
        <f t="shared" ref="AH31:AI31" si="137">(AH16/47.867)*AH34</f>
        <v>2.8377985506885008</v>
      </c>
      <c r="AI31" s="5">
        <f t="shared" si="137"/>
        <v>2.8063333265418038</v>
      </c>
      <c r="AJ31" s="5">
        <f t="shared" ref="AJ31:AK31" si="138">(AJ16/47.867)*AJ34</f>
        <v>2.8413792123004726</v>
      </c>
      <c r="AK31" s="5">
        <f t="shared" si="138"/>
        <v>2.8376827974986174</v>
      </c>
      <c r="AL31" s="5">
        <f t="shared" ref="AL31:AM31" si="139">(AL16/47.867)*AL34</f>
        <v>2.8146286323809178</v>
      </c>
      <c r="AM31" s="5">
        <f t="shared" si="139"/>
        <v>2.8614252143453505</v>
      </c>
      <c r="AN31" s="5">
        <f t="shared" ref="AN31" si="140">(AN16/47.867)*AN34</f>
        <v>2.8695847406399251</v>
      </c>
      <c r="AO31" s="5">
        <f>(AO16/47.867)*AO34</f>
        <v>2.8645680650530108</v>
      </c>
      <c r="AP31" s="5">
        <f>(AP16/47.867)*AP34</f>
        <v>2.8770224314134198</v>
      </c>
      <c r="AQ31" s="5">
        <f>(AQ16/47.867)*AQ34</f>
        <v>2.8505980445271821</v>
      </c>
      <c r="AR31" s="5">
        <f>(AR16/47.867)*AR34</f>
        <v>2.9114241412513362</v>
      </c>
      <c r="AS31" s="5"/>
      <c r="AT31" s="5">
        <f>(AT16/47.867)*AT34</f>
        <v>2.9645825861912307</v>
      </c>
      <c r="AU31" s="5">
        <f>(AU16/47.867)*AU34</f>
        <v>2.8438313665718145</v>
      </c>
      <c r="AV31" s="5"/>
      <c r="AW31" s="5">
        <f>(AW16/47.867)*AW34</f>
        <v>2.6737197323981792</v>
      </c>
      <c r="AX31" s="5">
        <f>(AX16/47.867)*AX34</f>
        <v>2.9306126404069337</v>
      </c>
      <c r="AY31" s="5"/>
      <c r="AZ31" s="5"/>
      <c r="BA31" s="5">
        <f>(BA16/47.867)*BA34</f>
        <v>2.7696530088574711</v>
      </c>
      <c r="BB31" s="5">
        <f>(BB16/47.867)*BB34</f>
        <v>2.8590285313947743</v>
      </c>
      <c r="BC31" s="5">
        <f t="shared" ref="BC31:BD31" si="141">(BC16/47.867)*BC34</f>
        <v>2.7530435430480482</v>
      </c>
      <c r="BD31" s="5">
        <f t="shared" si="141"/>
        <v>2.886372560878284</v>
      </c>
    </row>
    <row r="32" spans="1:56" x14ac:dyDescent="0.2">
      <c r="A32" s="2" t="s">
        <v>9</v>
      </c>
      <c r="C32" s="2">
        <f>(C17/16)*C34</f>
        <v>6</v>
      </c>
      <c r="D32" s="2">
        <f>(D17/16)*D34</f>
        <v>6</v>
      </c>
      <c r="F32" s="2">
        <f>(F17/16)*F34</f>
        <v>5.9999999999999991</v>
      </c>
      <c r="G32" s="2">
        <f t="shared" ref="G32:H32" si="142">(G17/16)*G34</f>
        <v>6</v>
      </c>
      <c r="H32" s="2">
        <f t="shared" si="142"/>
        <v>6</v>
      </c>
      <c r="I32" s="2">
        <f t="shared" ref="I32:J32" si="143">(I17/16)*I34</f>
        <v>6</v>
      </c>
      <c r="J32" s="2">
        <f t="shared" si="143"/>
        <v>6</v>
      </c>
      <c r="L32" s="2">
        <f>(L17/16)*L34</f>
        <v>2.9999999999999996</v>
      </c>
      <c r="N32" s="2">
        <f t="shared" ref="N32" si="144">(N17/16)*N34</f>
        <v>6</v>
      </c>
      <c r="O32" s="2">
        <f t="shared" ref="O32:P32" si="145">(O17/16)*O34</f>
        <v>6</v>
      </c>
      <c r="P32" s="2">
        <f t="shared" si="145"/>
        <v>6</v>
      </c>
      <c r="Q32" s="2">
        <f t="shared" ref="Q32:R32" si="146">(Q17/16)*Q34</f>
        <v>6</v>
      </c>
      <c r="R32" s="2">
        <f t="shared" si="146"/>
        <v>5.9999999999999991</v>
      </c>
      <c r="S32" s="2">
        <f t="shared" ref="S32:T32" si="147">(S17/16)*S34</f>
        <v>6</v>
      </c>
      <c r="T32" s="2">
        <f t="shared" si="147"/>
        <v>6</v>
      </c>
      <c r="U32" s="2">
        <f t="shared" ref="U32:W32" si="148">(U17/16)*U34</f>
        <v>6</v>
      </c>
      <c r="W32" s="2">
        <f t="shared" si="148"/>
        <v>6</v>
      </c>
      <c r="X32" s="2">
        <f t="shared" ref="X32:Z32" si="149">(X17/16)*X34</f>
        <v>6</v>
      </c>
      <c r="Z32" s="2">
        <f t="shared" si="149"/>
        <v>6</v>
      </c>
      <c r="AA32" s="2">
        <f t="shared" ref="AA32:AC32" si="150">(AA17/16)*AA34</f>
        <v>6</v>
      </c>
      <c r="AC32" s="2">
        <f t="shared" si="150"/>
        <v>6</v>
      </c>
      <c r="AD32" s="2">
        <f t="shared" ref="AD32:AE32" si="151">(AD17/16)*AD34</f>
        <v>5.9999999999999991</v>
      </c>
      <c r="AE32" s="2">
        <f t="shared" si="151"/>
        <v>6</v>
      </c>
      <c r="AF32" s="2">
        <f t="shared" ref="AF32:AG32" si="152">(AF17/16)*AF34</f>
        <v>5.9999999999999991</v>
      </c>
      <c r="AG32" s="2">
        <f t="shared" si="152"/>
        <v>6</v>
      </c>
      <c r="AH32" s="2">
        <f t="shared" ref="AH32:AI32" si="153">(AH17/16)*AH34</f>
        <v>6</v>
      </c>
      <c r="AI32" s="2">
        <f t="shared" si="153"/>
        <v>6</v>
      </c>
      <c r="AJ32" s="2">
        <f t="shared" ref="AJ32:AK32" si="154">(AJ17/16)*AJ34</f>
        <v>6</v>
      </c>
      <c r="AK32" s="2">
        <f t="shared" si="154"/>
        <v>6</v>
      </c>
      <c r="AL32" s="2">
        <f t="shared" ref="AL32:AM32" si="155">(AL17/16)*AL34</f>
        <v>6</v>
      </c>
      <c r="AM32" s="2">
        <f t="shared" si="155"/>
        <v>5.9999999999999991</v>
      </c>
      <c r="AN32" s="2">
        <f t="shared" ref="AN32" si="156">(AN17/16)*AN34</f>
        <v>6</v>
      </c>
      <c r="AO32" s="2">
        <f>(AO17/16)*AO34</f>
        <v>6</v>
      </c>
      <c r="AP32" s="2">
        <f>(AP17/16)*AP34</f>
        <v>6</v>
      </c>
      <c r="AQ32" s="2">
        <f>(AQ17/16)*AQ34</f>
        <v>6</v>
      </c>
      <c r="AR32" s="2">
        <f>(AR17/16)*AR34</f>
        <v>6</v>
      </c>
      <c r="AT32" s="2">
        <f>(AT17/16)*AT34</f>
        <v>5.9999999999999991</v>
      </c>
      <c r="AU32" s="2">
        <f>(AU17/16)*AU34</f>
        <v>6</v>
      </c>
      <c r="AW32" s="2">
        <f>(AW17/16)*AW34</f>
        <v>6</v>
      </c>
      <c r="AX32" s="2">
        <f>(AX17/16)*AX34</f>
        <v>6</v>
      </c>
      <c r="BA32" s="2">
        <f>(BA17/16)*BA34</f>
        <v>6</v>
      </c>
      <c r="BB32" s="2">
        <f>(BB17/16)*BB34</f>
        <v>6</v>
      </c>
      <c r="BC32" s="2">
        <f t="shared" ref="BC32:BD32" si="157">(BC17/16)*BC34</f>
        <v>6.0000000000000009</v>
      </c>
      <c r="BD32" s="2">
        <f t="shared" si="157"/>
        <v>6</v>
      </c>
    </row>
    <row r="33" spans="1:56" x14ac:dyDescent="0.2">
      <c r="AQ33" s="2"/>
    </row>
    <row r="34" spans="1:56" x14ac:dyDescent="0.2">
      <c r="A34" s="2" t="s">
        <v>15</v>
      </c>
      <c r="C34" s="2">
        <f>6*16/C17</f>
        <v>2.3833167825223436</v>
      </c>
      <c r="D34" s="2">
        <f>6*16/D17</f>
        <v>2.391629297458894</v>
      </c>
      <c r="F34" s="2">
        <f>6*16/F17</f>
        <v>2.3448949682462139</v>
      </c>
      <c r="G34" s="2">
        <f t="shared" ref="G34:H34" si="158">6*16/G17</f>
        <v>2.335766423357664</v>
      </c>
      <c r="H34" s="2">
        <f t="shared" si="158"/>
        <v>2.366280502834607</v>
      </c>
      <c r="I34" s="2">
        <f t="shared" ref="I34:J34" si="159">6*16/I17</f>
        <v>2.3569850233243312</v>
      </c>
      <c r="J34" s="2">
        <f t="shared" si="159"/>
        <v>2.3922252678793918</v>
      </c>
      <c r="L34" s="2">
        <f>3*16/L17</f>
        <v>1.3025780189959293</v>
      </c>
      <c r="N34" s="2">
        <f t="shared" ref="N34:U34" si="160">6*16/N17</f>
        <v>2.3616236162361623</v>
      </c>
      <c r="O34" s="2">
        <f t="shared" si="160"/>
        <v>2.394612122723871</v>
      </c>
      <c r="P34" s="2">
        <f t="shared" si="160"/>
        <v>2.4072216649949847</v>
      </c>
      <c r="Q34" s="2">
        <f t="shared" si="160"/>
        <v>2.4205748865355523</v>
      </c>
      <c r="R34" s="2">
        <f t="shared" si="160"/>
        <v>2.4060150375939848</v>
      </c>
      <c r="S34" s="2">
        <f t="shared" si="160"/>
        <v>2.4248547613033593</v>
      </c>
      <c r="T34" s="2">
        <f t="shared" si="160"/>
        <v>2.4303797468354431</v>
      </c>
      <c r="U34" s="2">
        <f t="shared" si="160"/>
        <v>2.3809523809523809</v>
      </c>
      <c r="W34" s="2">
        <f t="shared" ref="W34" si="161">6*16/W17</f>
        <v>2.3862788963460106</v>
      </c>
      <c r="X34" s="2">
        <f t="shared" ref="X34:Z34" si="162">6*16/X17</f>
        <v>2.4477307496175422</v>
      </c>
      <c r="Z34" s="2">
        <f t="shared" si="162"/>
        <v>2.4564994882292734</v>
      </c>
      <c r="AA34" s="2">
        <f t="shared" ref="AA34:AC34" si="163">6*16/AA17</f>
        <v>2.4767801857585141</v>
      </c>
      <c r="AC34" s="2">
        <f t="shared" si="163"/>
        <v>2.4</v>
      </c>
      <c r="AD34" s="2">
        <f t="shared" ref="AD34:AE34" si="164">6*16/AD17</f>
        <v>2.3668639053254434</v>
      </c>
      <c r="AE34" s="2">
        <f t="shared" si="164"/>
        <v>2.4446142093200915</v>
      </c>
      <c r="AF34" s="2">
        <f t="shared" ref="AF34:AG34" si="165">6*16/AF17</f>
        <v>2.4665981500513872</v>
      </c>
      <c r="AG34" s="2">
        <f t="shared" si="165"/>
        <v>2.452733776188043</v>
      </c>
      <c r="AH34" s="2">
        <f t="shared" ref="AH34:AI34" si="166">6*16/AH17</f>
        <v>2.4774193548387098</v>
      </c>
      <c r="AI34" s="2">
        <f t="shared" si="166"/>
        <v>2.472952086553323</v>
      </c>
      <c r="AJ34" s="2">
        <f t="shared" ref="AJ34:AK34" si="167">6*16/AJ17</f>
        <v>2.4896265560165975</v>
      </c>
      <c r="AK34" s="2">
        <f t="shared" si="167"/>
        <v>2.467866323907455</v>
      </c>
      <c r="AL34" s="2">
        <f t="shared" ref="AL34:AM34" si="168">6*16/AL17</f>
        <v>2.4464831804281344</v>
      </c>
      <c r="AM34" s="2">
        <f t="shared" si="168"/>
        <v>2.4502297090352219</v>
      </c>
      <c r="AN34" s="2">
        <f t="shared" ref="AN34" si="169">6*16/AN17</f>
        <v>2.473589281113115</v>
      </c>
      <c r="AO34" s="2">
        <f>6*16/AO17</f>
        <v>2.4577572964669736</v>
      </c>
      <c r="AP34" s="2">
        <f>6*16/AP17</f>
        <v>2.4697710316439414</v>
      </c>
      <c r="AQ34" s="2">
        <f>6*16/AQ17</f>
        <v>2.4634334103156275</v>
      </c>
      <c r="AR34" s="2">
        <f>6*16/AR17</f>
        <v>2.4415055951169888</v>
      </c>
      <c r="AT34" s="2">
        <f>6*16/AT17</f>
        <v>2.421185372005044</v>
      </c>
      <c r="AU34" s="2">
        <f>6*16/AU17</f>
        <v>2.4723152201905743</v>
      </c>
      <c r="AW34" s="2">
        <f>6*16/AW17</f>
        <v>2.5586353944562896</v>
      </c>
      <c r="AX34" s="2">
        <f>6*16/AX17</f>
        <v>2.4316109422492405</v>
      </c>
      <c r="BA34" s="2">
        <f>6*16/BA17</f>
        <v>2.4864024864024863</v>
      </c>
      <c r="BB34" s="2">
        <f>6*16/BB17</f>
        <v>2.4144869215291753</v>
      </c>
      <c r="BC34" s="2">
        <f t="shared" ref="BC34:BD34" si="170">6*16/BC17</f>
        <v>2.5889967637540456</v>
      </c>
      <c r="BD34" s="2">
        <f t="shared" si="170"/>
        <v>2.4685008999742863</v>
      </c>
    </row>
    <row r="35" spans="1:56" x14ac:dyDescent="0.2">
      <c r="AQ35" s="2"/>
    </row>
    <row r="36" spans="1:56" x14ac:dyDescent="0.2">
      <c r="AQ36" s="2"/>
    </row>
    <row r="37" spans="1:56" x14ac:dyDescent="0.2">
      <c r="A37" s="2" t="s">
        <v>12</v>
      </c>
      <c r="AQ37" s="2"/>
    </row>
    <row r="38" spans="1:56" x14ac:dyDescent="0.2">
      <c r="AQ38" s="2"/>
    </row>
    <row r="39" spans="1:56" x14ac:dyDescent="0.2">
      <c r="A39" s="3" t="s">
        <v>2</v>
      </c>
      <c r="B39" s="3"/>
      <c r="C39" s="5">
        <f>C8/183.84*3/C50</f>
        <v>1.4549633029363815E-2</v>
      </c>
      <c r="D39" s="5">
        <f>D8/183.84*3/D50</f>
        <v>2.5978493123778473E-3</v>
      </c>
      <c r="E39" s="5"/>
      <c r="F39" s="5">
        <f>F8/183.84*3/F50</f>
        <v>4.2209324521310437E-3</v>
      </c>
      <c r="G39" s="5">
        <f t="shared" ref="G39:H39" si="171">G8/183.84*3/G50</f>
        <v>7.1192713602964679E-3</v>
      </c>
      <c r="H39" s="5">
        <f t="shared" si="171"/>
        <v>2.7029157297028825E-3</v>
      </c>
      <c r="I39" s="5">
        <f t="shared" ref="I39:J39" si="172">I8/183.84*3/I50</f>
        <v>4.8863027020678244E-3</v>
      </c>
      <c r="J39" s="5">
        <f t="shared" si="172"/>
        <v>1.3203276498941737E-2</v>
      </c>
      <c r="K39" s="5"/>
      <c r="L39" s="5">
        <f>L8/183.84*2/L50</f>
        <v>2.0381492434440414E-3</v>
      </c>
      <c r="M39" s="5"/>
      <c r="N39" s="5">
        <f t="shared" ref="N39:U39" si="173">N8/183.84*3/N50</f>
        <v>5.0316041372811338E-3</v>
      </c>
      <c r="O39" s="5">
        <f t="shared" si="173"/>
        <v>1.4984790658008373E-2</v>
      </c>
      <c r="P39" s="5">
        <f t="shared" si="173"/>
        <v>2.7605357674467014E-2</v>
      </c>
      <c r="Q39" s="5">
        <f t="shared" si="173"/>
        <v>3.336966845441465E-2</v>
      </c>
      <c r="R39" s="5">
        <f t="shared" si="173"/>
        <v>3.8722018033682679E-2</v>
      </c>
      <c r="S39" s="5">
        <f t="shared" si="173"/>
        <v>4.4368005962388102E-2</v>
      </c>
      <c r="T39" s="5">
        <f t="shared" si="173"/>
        <v>9.7351140339385564E-3</v>
      </c>
      <c r="U39" s="5">
        <f t="shared" si="173"/>
        <v>1.8144456848464832E-3</v>
      </c>
      <c r="V39" s="5"/>
      <c r="W39" s="5">
        <f t="shared" ref="W39" si="174">W8/183.84*3/W50</f>
        <v>2.4392466708324175E-2</v>
      </c>
      <c r="X39" s="5">
        <f t="shared" ref="X39:Z39" si="175">X8/183.84*3/X50</f>
        <v>2.8616009467600716E-2</v>
      </c>
      <c r="Y39" s="5"/>
      <c r="Z39" s="5">
        <f t="shared" si="175"/>
        <v>1.2201932730362949E-2</v>
      </c>
      <c r="AA39" s="5">
        <f t="shared" ref="AA39:AC39" si="176">AA8/183.84*3/AA50</f>
        <v>3.173455870758566E-2</v>
      </c>
      <c r="AB39" s="5"/>
      <c r="AC39" s="5">
        <f t="shared" si="176"/>
        <v>8.032300763571764E-3</v>
      </c>
      <c r="AD39" s="5">
        <f t="shared" ref="AD39:AE39" si="177">AD8/183.84*3/AD50</f>
        <v>1.4079768081258315E-2</v>
      </c>
      <c r="AE39" s="5">
        <f t="shared" si="177"/>
        <v>5.3005703419933402E-2</v>
      </c>
      <c r="AF39" s="5">
        <f t="shared" ref="AF39:AG39" si="178">AF8/183.84*3/AF50</f>
        <v>5.9718048396915732E-2</v>
      </c>
      <c r="AG39" s="5">
        <f t="shared" si="178"/>
        <v>4.7718950001821796E-2</v>
      </c>
      <c r="AH39" s="5">
        <f t="shared" ref="AH39:AI39" si="179">AH8/183.84*3/AH50</f>
        <v>5.4693050524625718E-2</v>
      </c>
      <c r="AI39" s="5">
        <f t="shared" si="179"/>
        <v>6.749710981188467E-2</v>
      </c>
      <c r="AJ39" s="5">
        <f t="shared" ref="AJ39:AK39" si="180">AJ8/183.84*3/AJ50</f>
        <v>4.8418194779035098E-2</v>
      </c>
      <c r="AK39" s="5">
        <f t="shared" si="180"/>
        <v>3.3638547238309273E-2</v>
      </c>
      <c r="AL39" s="5">
        <f t="shared" ref="AL39:AM39" si="181">AL8/183.84*3/AL50</f>
        <v>3.7050241374686092E-2</v>
      </c>
      <c r="AM39" s="5">
        <f t="shared" si="181"/>
        <v>2.0181328136024274E-2</v>
      </c>
      <c r="AN39" s="5">
        <f t="shared" ref="AN39" si="182">AN8/183.84*3/AN50</f>
        <v>2.7294649548725083E-2</v>
      </c>
      <c r="AO39" s="5">
        <f>AO8/183.84*3/AO50</f>
        <v>3.1217533259621053E-2</v>
      </c>
      <c r="AP39" s="5">
        <f>AP8/183.84*3/AP50</f>
        <v>1.827965616292453E-2</v>
      </c>
      <c r="AQ39" s="5">
        <f>AQ8/183.84*3/AQ50</f>
        <v>2.6094022364205403E-2</v>
      </c>
      <c r="AR39" s="5">
        <f>AR8/183.84*3/AR50</f>
        <v>2.0024227664536851E-2</v>
      </c>
      <c r="AS39" s="5"/>
      <c r="AT39" s="5">
        <f>AT8/183.84*3/AT50</f>
        <v>0</v>
      </c>
      <c r="AU39" s="5">
        <f>AU8/183.84*3/AU50</f>
        <v>2.9575418490292667E-2</v>
      </c>
      <c r="AV39" s="5"/>
      <c r="AW39" s="5">
        <f>AW8/183.84*3/AW50</f>
        <v>9.9703781776300876E-2</v>
      </c>
      <c r="AX39" s="5">
        <f>AX8/183.84*3/AX50</f>
        <v>6.3693856944229115E-3</v>
      </c>
      <c r="AY39" s="5"/>
      <c r="AZ39" s="5">
        <f>AZ8/183.84*3/AZ50</f>
        <v>1.5537247261186845E-2</v>
      </c>
      <c r="BA39" s="5">
        <f>BA8/183.84*3/BA50</f>
        <v>8.9805667847175405E-2</v>
      </c>
      <c r="BB39" s="5">
        <f>BB8/183.84*3/BB50</f>
        <v>1.1160230620444156E-2</v>
      </c>
      <c r="BC39" s="5">
        <f t="shared" ref="BC39:BD39" si="183">BC8/183.84*3/BC50</f>
        <v>6.8461453690094112E-2</v>
      </c>
      <c r="BD39" s="5">
        <f t="shared" si="183"/>
        <v>2.642814829384816E-2</v>
      </c>
    </row>
    <row r="40" spans="1:56" x14ac:dyDescent="0.2">
      <c r="A40" s="3" t="s">
        <v>26</v>
      </c>
      <c r="B40" s="3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>
        <f t="shared" ref="N40:U40" si="184">N9/118.71*3/N50</f>
        <v>1.1788175055191179E-2</v>
      </c>
      <c r="O40" s="5">
        <f t="shared" si="184"/>
        <v>2.5038231270654854E-2</v>
      </c>
      <c r="P40" s="5">
        <f t="shared" si="184"/>
        <v>3.5351772752535704E-2</v>
      </c>
      <c r="Q40" s="5">
        <f t="shared" si="184"/>
        <v>3.2660413312718899E-2</v>
      </c>
      <c r="R40" s="5">
        <f t="shared" si="184"/>
        <v>3.8535349906204941E-2</v>
      </c>
      <c r="S40" s="5">
        <f t="shared" si="184"/>
        <v>3.2285620057068483E-2</v>
      </c>
      <c r="T40" s="5">
        <f t="shared" si="184"/>
        <v>2.6641618166512046E-2</v>
      </c>
      <c r="U40" s="5">
        <f t="shared" si="184"/>
        <v>4.6163260876746952E-3</v>
      </c>
      <c r="V40" s="5"/>
      <c r="W40" s="5">
        <f t="shared" ref="W40" si="185">W9/118.71*3/W50</f>
        <v>2.59959356177594E-2</v>
      </c>
      <c r="X40" s="5">
        <f t="shared" ref="X40:Z40" si="186">X9/118.71*3/X50</f>
        <v>2.808768476184325E-2</v>
      </c>
      <c r="Y40" s="5"/>
      <c r="Z40" s="5">
        <f t="shared" si="186"/>
        <v>4.1152374074765317E-2</v>
      </c>
      <c r="AA40" s="5">
        <f t="shared" ref="AA40:AC40" si="187">AA9/118.71*3/AA50</f>
        <v>3.9824931203210338E-2</v>
      </c>
      <c r="AB40" s="5"/>
      <c r="AC40" s="5">
        <f t="shared" si="187"/>
        <v>3.4870561745889997E-2</v>
      </c>
      <c r="AD40" s="5">
        <f t="shared" ref="AD40:AE40" si="188">AD9/118.71*3/AD50</f>
        <v>2.8063333177657933E-2</v>
      </c>
      <c r="AE40" s="5">
        <f t="shared" si="188"/>
        <v>4.5137449041279851E-2</v>
      </c>
      <c r="AF40" s="5">
        <f t="shared" ref="AF40:AG40" si="189">AF9/118.71*3/AF50</f>
        <v>3.9998037200199989E-2</v>
      </c>
      <c r="AG40" s="5">
        <f t="shared" si="189"/>
        <v>3.7789698498927049E-2</v>
      </c>
      <c r="AH40" s="5">
        <f t="shared" ref="AH40:AI40" si="190">AH9/118.71*3/AH50</f>
        <v>3.4601869355743255E-2</v>
      </c>
      <c r="AI40" s="5">
        <f t="shared" si="190"/>
        <v>3.6044573033143304E-2</v>
      </c>
      <c r="AJ40" s="5">
        <f t="shared" ref="AJ40:AK40" si="191">AJ9/118.71*3/AJ50</f>
        <v>3.3870043966490924E-2</v>
      </c>
      <c r="AK40" s="5">
        <f t="shared" si="191"/>
        <v>3.0581655155341059E-2</v>
      </c>
      <c r="AL40" s="5">
        <f t="shared" ref="AL40:AM40" si="192">AL9/118.71*3/AL50</f>
        <v>3.4552313334377964E-2</v>
      </c>
      <c r="AM40" s="5">
        <f t="shared" si="192"/>
        <v>3.7546478686725691E-2</v>
      </c>
      <c r="AN40" s="5">
        <f t="shared" ref="AN40" si="193">AN9/118.71*3/AN50</f>
        <v>3.466123886690968E-2</v>
      </c>
      <c r="AO40" s="5">
        <f>AO9/118.71*3/AO50</f>
        <v>3.6153629271376816E-2</v>
      </c>
      <c r="AP40" s="5">
        <f>AP9/118.71*3/AP50</f>
        <v>4.0561794382049363E-2</v>
      </c>
      <c r="AQ40" s="5">
        <f>AQ9/118.71*3/AQ50</f>
        <v>3.0097369869117294E-2</v>
      </c>
      <c r="AR40" s="5">
        <f>AR9/118.71*3/AR50</f>
        <v>2.5183006790314849E-2</v>
      </c>
      <c r="AS40" s="5"/>
      <c r="AT40" s="5">
        <f>AT9/118.71*3/AT50</f>
        <v>1.9142354736969094E-2</v>
      </c>
      <c r="AU40" s="5">
        <f>AU9/118.71*3/AU50</f>
        <v>2.3005526413438164E-2</v>
      </c>
      <c r="AV40" s="5"/>
      <c r="AW40" s="5">
        <f>AW9/118.71*3/AW50</f>
        <v>2.4791958739075196E-2</v>
      </c>
      <c r="AX40" s="5">
        <f>AX9/118.71*3/AX50</f>
        <v>2.2399355116255858E-2</v>
      </c>
      <c r="AY40" s="5"/>
      <c r="AZ40" s="5">
        <f>AZ9/118.71*3/AZ50</f>
        <v>2.8556774144547638E-2</v>
      </c>
      <c r="BA40" s="5">
        <f>BA9/118.71*3/BA50</f>
        <v>2.4418163287887328E-2</v>
      </c>
      <c r="BB40" s="5">
        <f>BB9/118.71*3/BB50</f>
        <v>1.7283268446318372E-2</v>
      </c>
      <c r="BC40" s="5">
        <f t="shared" ref="BC40:BD40" si="194">BC9/118.71*3/BC50</f>
        <v>3.5192405829918304E-2</v>
      </c>
      <c r="BD40" s="5">
        <f t="shared" si="194"/>
        <v>1.8889799118761479E-2</v>
      </c>
    </row>
    <row r="41" spans="1:56" x14ac:dyDescent="0.2">
      <c r="A41" s="3" t="s">
        <v>1</v>
      </c>
      <c r="B41" s="3"/>
      <c r="C41" s="5">
        <f>C10/92.91*3/C50</f>
        <v>2.6475781787691922E-2</v>
      </c>
      <c r="D41" s="5">
        <f>D10/92.91*3/D50</f>
        <v>3.8552519986078736E-3</v>
      </c>
      <c r="E41" s="5"/>
      <c r="F41" s="5">
        <f>F10/92.91*3/F50</f>
        <v>1.1642060322954919E-2</v>
      </c>
      <c r="G41" s="5">
        <f t="shared" ref="G41:H41" si="195">G10/92.91*3/G50</f>
        <v>1.861473212726809E-2</v>
      </c>
      <c r="H41" s="5">
        <f t="shared" si="195"/>
        <v>2.2411629504166791E-2</v>
      </c>
      <c r="I41" s="5">
        <f t="shared" ref="I41:J41" si="196">I10/92.91*3/I50</f>
        <v>6.7424882177506085E-2</v>
      </c>
      <c r="J41" s="5">
        <f t="shared" si="196"/>
        <v>5.7940990349508968E-2</v>
      </c>
      <c r="K41" s="5"/>
      <c r="L41" s="5">
        <f>L10/92.91*2/L50</f>
        <v>2.1844677823932585E-3</v>
      </c>
      <c r="M41" s="5"/>
      <c r="N41" s="5">
        <f t="shared" ref="N41:U41" si="197">N10/92.91*3/N50</f>
        <v>6.3820384808414236E-3</v>
      </c>
      <c r="O41" s="5">
        <f t="shared" si="197"/>
        <v>1.3004491776460994E-3</v>
      </c>
      <c r="P41" s="5">
        <f t="shared" si="197"/>
        <v>5.7773712467414882E-3</v>
      </c>
      <c r="Q41" s="5">
        <f t="shared" si="197"/>
        <v>4.7540302346732368E-3</v>
      </c>
      <c r="R41" s="5">
        <f t="shared" si="197"/>
        <v>1.0268503422451716E-2</v>
      </c>
      <c r="S41" s="5">
        <f t="shared" si="197"/>
        <v>7.1395878585503334E-3</v>
      </c>
      <c r="T41" s="5">
        <f t="shared" si="197"/>
        <v>2.1109877893312739E-3</v>
      </c>
      <c r="U41" s="5">
        <f t="shared" si="197"/>
        <v>1.1027116004884629E-2</v>
      </c>
      <c r="V41" s="5"/>
      <c r="W41" s="5">
        <f t="shared" ref="W41" si="198">W10/92.91*3/W50</f>
        <v>4.6708167942528323E-3</v>
      </c>
      <c r="X41" s="5">
        <f t="shared" ref="X41:Z41" si="199">X10/92.91*3/X50</f>
        <v>0</v>
      </c>
      <c r="Y41" s="5"/>
      <c r="Z41" s="5">
        <f t="shared" si="199"/>
        <v>0</v>
      </c>
      <c r="AA41" s="5">
        <f t="shared" ref="AA41:AC41" si="200">AA10/92.91*3/AA50</f>
        <v>3.5185634107549918E-3</v>
      </c>
      <c r="AB41" s="5"/>
      <c r="AC41" s="5">
        <f t="shared" si="200"/>
        <v>4.1687673701503005E-3</v>
      </c>
      <c r="AD41" s="5">
        <f t="shared" ref="AD41:AE41" si="201">AD10/92.91*3/AD50</f>
        <v>3.2760688323968758E-2</v>
      </c>
      <c r="AE41" s="5">
        <f t="shared" si="201"/>
        <v>4.8283183957681455E-3</v>
      </c>
      <c r="AF41" s="5">
        <f t="shared" ref="AF41:AG41" si="202">AF10/92.91*3/AF50</f>
        <v>1.0004685586570517E-2</v>
      </c>
      <c r="AG41" s="5">
        <f t="shared" si="202"/>
        <v>8.5837240030282678E-3</v>
      </c>
      <c r="AH41" s="5">
        <f t="shared" ref="AH41:AI41" si="203">AH10/92.91*3/AH50</f>
        <v>1.0035488708655347E-2</v>
      </c>
      <c r="AI41" s="5">
        <f t="shared" si="203"/>
        <v>5.6889891267357575E-3</v>
      </c>
      <c r="AJ41" s="5">
        <f t="shared" ref="AJ41:AK41" si="204">AJ10/92.91*3/AJ50</f>
        <v>1.2247741025283559E-2</v>
      </c>
      <c r="AK41" s="5">
        <f t="shared" si="204"/>
        <v>3.2875900711169914E-2</v>
      </c>
      <c r="AL41" s="5">
        <f t="shared" ref="AL41:AM41" si="205">AL10/92.91*3/AL50</f>
        <v>3.7190569636529135E-2</v>
      </c>
      <c r="AM41" s="5">
        <f t="shared" si="205"/>
        <v>3.8056546153331018E-2</v>
      </c>
      <c r="AN41" s="5">
        <f t="shared" ref="AN41" si="206">AN10/92.91*3/AN50</f>
        <v>2.1062973474165018E-2</v>
      </c>
      <c r="AO41" s="5">
        <f>AO10/92.91*3/AO50</f>
        <v>1.7456680164496162E-2</v>
      </c>
      <c r="AP41" s="5">
        <f>AP10/92.91*3/AP50</f>
        <v>2.1863807464803497E-2</v>
      </c>
      <c r="AQ41" s="5">
        <f>AQ10/92.91*3/AQ50</f>
        <v>3.4690220722965674E-2</v>
      </c>
      <c r="AR41" s="5">
        <f>AR10/92.91*3/AR50</f>
        <v>1.5955055071040624E-2</v>
      </c>
      <c r="AS41" s="5"/>
      <c r="AT41" s="5">
        <f>AT10/92.91*3/AT50</f>
        <v>6.2445851670473174E-3</v>
      </c>
      <c r="AU41" s="5">
        <f>AU10/92.91*3/AU50</f>
        <v>1.1490337642800708E-2</v>
      </c>
      <c r="AV41" s="5"/>
      <c r="AW41" s="5">
        <f>AW10/92.91*3/AW50</f>
        <v>9.1694813999602855E-3</v>
      </c>
      <c r="AX41" s="5">
        <f>AX10/92.91*3/AX50</f>
        <v>0</v>
      </c>
      <c r="AY41" s="5"/>
      <c r="AZ41" s="5">
        <f>AZ10/92.91*3/AZ50</f>
        <v>0</v>
      </c>
      <c r="BA41" s="5">
        <f>BA10/92.91*3/BA50</f>
        <v>0</v>
      </c>
      <c r="BB41" s="5">
        <f>BB10/92.91*3/BB50</f>
        <v>4.1536368268250863E-2</v>
      </c>
      <c r="BC41" s="5">
        <f t="shared" ref="BC41:BD41" si="207">BC10/92.91*3/BC50</f>
        <v>4.8379974654377145E-3</v>
      </c>
      <c r="BD41" s="5">
        <f t="shared" si="207"/>
        <v>8.0450904222300256E-4</v>
      </c>
    </row>
    <row r="42" spans="1:56" x14ac:dyDescent="0.2">
      <c r="A42" s="3" t="s">
        <v>3</v>
      </c>
      <c r="B42" s="3"/>
      <c r="C42" s="5">
        <f>C11/180.95*3/C50</f>
        <v>8.314880086026594E-3</v>
      </c>
      <c r="D42" s="5">
        <f>D11/180.95*3/D50</f>
        <v>3.9590103696121315E-3</v>
      </c>
      <c r="E42" s="5"/>
      <c r="F42" s="5">
        <f>F11/180.95*3/F50</f>
        <v>5.7177947646662704E-3</v>
      </c>
      <c r="G42" s="5">
        <f t="shared" ref="G42:H42" si="208">G11/180.95*3/G50</f>
        <v>8.7828983527049095E-3</v>
      </c>
      <c r="H42" s="5">
        <f t="shared" si="208"/>
        <v>7.8459563059815728E-3</v>
      </c>
      <c r="I42" s="5">
        <f t="shared" ref="I42:J42" si="209">I11/180.95*3/I50</f>
        <v>1.0973811121834253E-2</v>
      </c>
      <c r="J42" s="5">
        <f t="shared" si="209"/>
        <v>2.6031418826754728E-2</v>
      </c>
      <c r="K42" s="5"/>
      <c r="L42" s="5">
        <f>L11/180.95*2/L50</f>
        <v>3.2786100126095141E-3</v>
      </c>
      <c r="M42" s="5"/>
      <c r="N42" s="5">
        <f t="shared" ref="N42:U42" si="210">N11/180.95*3/N50</f>
        <v>3.5390528371117705E-3</v>
      </c>
      <c r="O42" s="5">
        <f t="shared" si="210"/>
        <v>1.8696283651079165E-3</v>
      </c>
      <c r="P42" s="5">
        <f t="shared" si="210"/>
        <v>3.2361057803094871E-3</v>
      </c>
      <c r="Q42" s="5">
        <f t="shared" si="210"/>
        <v>4.0683149037808834E-3</v>
      </c>
      <c r="R42" s="5">
        <f t="shared" si="210"/>
        <v>2.433430364478047E-3</v>
      </c>
      <c r="S42" s="5">
        <f t="shared" si="210"/>
        <v>2.1723671828736369E-3</v>
      </c>
      <c r="T42" s="5">
        <f t="shared" si="210"/>
        <v>1.4903637956441389E-3</v>
      </c>
      <c r="U42" s="5">
        <f t="shared" si="210"/>
        <v>3.1601565834493577E-3</v>
      </c>
      <c r="V42" s="5"/>
      <c r="W42" s="5">
        <f t="shared" ref="W42" si="211">W11/180.95*3/W50</f>
        <v>0</v>
      </c>
      <c r="X42" s="5">
        <f t="shared" ref="X42:Z42" si="212">X11/180.95*3/X50</f>
        <v>0</v>
      </c>
      <c r="Y42" s="5"/>
      <c r="Z42" s="5">
        <f t="shared" si="212"/>
        <v>1.7906507673052113E-3</v>
      </c>
      <c r="AA42" s="5">
        <f t="shared" ref="AA42:AC42" si="213">AA11/180.95*3/AA50</f>
        <v>1.2507439532549224E-3</v>
      </c>
      <c r="AB42" s="5"/>
      <c r="AC42" s="5">
        <f t="shared" si="213"/>
        <v>2.0067016597851502E-3</v>
      </c>
      <c r="AD42" s="5">
        <f t="shared" ref="AD42:AE42" si="214">AD11/180.95*3/AD50</f>
        <v>2.1192058899499795E-3</v>
      </c>
      <c r="AE42" s="5">
        <f t="shared" si="214"/>
        <v>3.4432398617698138E-3</v>
      </c>
      <c r="AF42" s="5">
        <f t="shared" ref="AF42:AG42" si="215">AF11/180.95*3/AF50</f>
        <v>2.6379052626329612E-3</v>
      </c>
      <c r="AG42" s="5">
        <f t="shared" si="215"/>
        <v>1.2395731165536421E-3</v>
      </c>
      <c r="AH42" s="5">
        <f t="shared" ref="AH42:AI42" si="216">AH11/180.95*3/AH50</f>
        <v>2.2282332874900032E-3</v>
      </c>
      <c r="AI42" s="5">
        <f t="shared" si="216"/>
        <v>2.9210499019896065E-3</v>
      </c>
      <c r="AJ42" s="5">
        <f t="shared" ref="AJ42:AK42" si="217">AJ11/180.95*3/AJ50</f>
        <v>3.4937140973844696E-3</v>
      </c>
      <c r="AK42" s="5">
        <f t="shared" si="217"/>
        <v>6.6414504905163646E-3</v>
      </c>
      <c r="AL42" s="5">
        <f t="shared" ref="AL42:AM42" si="218">AL11/180.95*3/AL50</f>
        <v>8.3801489469337576E-3</v>
      </c>
      <c r="AM42" s="5">
        <f t="shared" si="218"/>
        <v>3.9906431778319257E-3</v>
      </c>
      <c r="AN42" s="5">
        <f t="shared" ref="AN42" si="219">AN11/180.95*3/AN50</f>
        <v>3.3276695482979514E-3</v>
      </c>
      <c r="AO42" s="5">
        <f>AO11/180.95*3/AO50</f>
        <v>5.1021579017649175E-3</v>
      </c>
      <c r="AP42" s="5">
        <f>AP11/180.95*3/AP50</f>
        <v>5.682356862358854E-3</v>
      </c>
      <c r="AQ42" s="5">
        <f>AQ11/180.95*3/AQ50</f>
        <v>9.1130795430006094E-3</v>
      </c>
      <c r="AR42" s="5">
        <f>AR11/180.95*3/AR50</f>
        <v>7.2364705565506494E-3</v>
      </c>
      <c r="AS42" s="5"/>
      <c r="AT42" s="5">
        <f>AT11/180.95*3/AT50</f>
        <v>0</v>
      </c>
      <c r="AU42" s="5">
        <f>AU11/180.95*3/AU50</f>
        <v>0</v>
      </c>
      <c r="AV42" s="5"/>
      <c r="AW42" s="5">
        <f>AW11/180.95*3/AW50</f>
        <v>0</v>
      </c>
      <c r="AX42" s="5">
        <f>AX11/180.95*3/AX50</f>
        <v>0</v>
      </c>
      <c r="AY42" s="5"/>
      <c r="AZ42" s="5">
        <f>AZ11/180.95*3/AZ50</f>
        <v>0</v>
      </c>
      <c r="BA42" s="5">
        <f>BA11/180.95*3/BA50</f>
        <v>0</v>
      </c>
      <c r="BB42" s="5">
        <f>BB11/180.95*3/BB50</f>
        <v>0</v>
      </c>
      <c r="BC42" s="5">
        <f t="shared" ref="BC42:BD42" si="220">BC11/180.95*3/BC50</f>
        <v>0</v>
      </c>
      <c r="BD42" s="5">
        <f t="shared" si="220"/>
        <v>0</v>
      </c>
    </row>
    <row r="43" spans="1:56" x14ac:dyDescent="0.2">
      <c r="A43" s="3" t="s">
        <v>4</v>
      </c>
      <c r="B43" s="3"/>
      <c r="C43" s="6">
        <f>C12/52*3/C50</f>
        <v>0</v>
      </c>
      <c r="D43" s="6">
        <f>D12/52*3/D50</f>
        <v>0</v>
      </c>
      <c r="E43" s="6"/>
      <c r="F43" s="6">
        <f>F12/52*3/F50</f>
        <v>0</v>
      </c>
      <c r="G43" s="6">
        <f t="shared" ref="G43:H43" si="221">G12/52*3/G50</f>
        <v>0</v>
      </c>
      <c r="H43" s="6">
        <f t="shared" si="221"/>
        <v>0</v>
      </c>
      <c r="I43" s="6">
        <f t="shared" ref="I43:J43" si="222">I12/52*3/I50</f>
        <v>0</v>
      </c>
      <c r="J43" s="6">
        <f t="shared" si="222"/>
        <v>0</v>
      </c>
      <c r="K43" s="6"/>
      <c r="L43" s="6">
        <f>L12/52*2/L50</f>
        <v>0</v>
      </c>
      <c r="M43" s="6"/>
      <c r="N43" s="6">
        <f t="shared" ref="N43:U43" si="223">N12/52*3/N50</f>
        <v>0</v>
      </c>
      <c r="O43" s="6">
        <f t="shared" si="223"/>
        <v>0</v>
      </c>
      <c r="P43" s="6">
        <f t="shared" si="223"/>
        <v>0</v>
      </c>
      <c r="Q43" s="6">
        <f t="shared" si="223"/>
        <v>0</v>
      </c>
      <c r="R43" s="6">
        <f t="shared" si="223"/>
        <v>0</v>
      </c>
      <c r="S43" s="6">
        <f t="shared" si="223"/>
        <v>0</v>
      </c>
      <c r="T43" s="6">
        <f t="shared" si="223"/>
        <v>0</v>
      </c>
      <c r="U43" s="6">
        <f t="shared" si="223"/>
        <v>0</v>
      </c>
      <c r="V43" s="6"/>
      <c r="W43" s="6">
        <f t="shared" ref="W43" si="224">W12/52*3/W50</f>
        <v>0</v>
      </c>
      <c r="X43" s="6">
        <f t="shared" ref="X43:Z43" si="225">X12/52*3/X50</f>
        <v>0</v>
      </c>
      <c r="Y43" s="6"/>
      <c r="Z43" s="6">
        <f t="shared" si="225"/>
        <v>0</v>
      </c>
      <c r="AA43" s="6">
        <f t="shared" ref="AA43:AC43" si="226">AA12/52*3/AA50</f>
        <v>0</v>
      </c>
      <c r="AB43" s="6"/>
      <c r="AC43" s="6">
        <f t="shared" si="226"/>
        <v>3.7707853708189694E-2</v>
      </c>
      <c r="AD43" s="6">
        <f t="shared" ref="AD43:AE43" si="227">AD12/52*3/AD50</f>
        <v>0</v>
      </c>
      <c r="AE43" s="6">
        <f t="shared" si="227"/>
        <v>0</v>
      </c>
      <c r="AF43" s="6">
        <f t="shared" ref="AF43:AG43" si="228">AF12/52*3/AF50</f>
        <v>0</v>
      </c>
      <c r="AG43" s="6">
        <f t="shared" si="228"/>
        <v>0</v>
      </c>
      <c r="AH43" s="6">
        <f t="shared" ref="AH43:AI43" si="229">AH12/52*3/AH50</f>
        <v>0</v>
      </c>
      <c r="AI43" s="6">
        <f t="shared" si="229"/>
        <v>0</v>
      </c>
      <c r="AJ43" s="6">
        <f t="shared" ref="AJ43:AK43" si="230">AJ12/52*3/AJ50</f>
        <v>0</v>
      </c>
      <c r="AK43" s="6">
        <f t="shared" si="230"/>
        <v>0</v>
      </c>
      <c r="AL43" s="6">
        <f t="shared" ref="AL43:AM43" si="231">AL12/52*3/AL50</f>
        <v>0</v>
      </c>
      <c r="AM43" s="6">
        <f t="shared" si="231"/>
        <v>0</v>
      </c>
      <c r="AN43" s="6">
        <f t="shared" ref="AN43" si="232">AN12/52*3/AN50</f>
        <v>0</v>
      </c>
      <c r="AO43" s="6">
        <f>AO12/52*3/AO50</f>
        <v>0</v>
      </c>
      <c r="AP43" s="6">
        <f>AP12/52*3/AP50</f>
        <v>0</v>
      </c>
      <c r="AQ43" s="6">
        <f>AQ12/52*3/AQ50</f>
        <v>0</v>
      </c>
      <c r="AR43" s="6">
        <f>AR12/52*3/AR50</f>
        <v>0</v>
      </c>
      <c r="AS43" s="6"/>
      <c r="AT43" s="6">
        <f>AT12/52*3/AT50</f>
        <v>0</v>
      </c>
      <c r="AU43" s="6">
        <f>AU12/52*3/AU50</f>
        <v>0</v>
      </c>
      <c r="AV43" s="6"/>
      <c r="AW43" s="6">
        <f>AW12/52*3/AW50</f>
        <v>0</v>
      </c>
      <c r="AX43" s="6">
        <f>AX12/52*3/AX50</f>
        <v>0</v>
      </c>
      <c r="AY43" s="6"/>
      <c r="AZ43" s="6">
        <f>AZ12/52*3/AZ50</f>
        <v>0</v>
      </c>
      <c r="BA43" s="6">
        <f>BA12/52*3/BA50</f>
        <v>0</v>
      </c>
      <c r="BB43" s="6">
        <f>BB12/52*3/BB50</f>
        <v>0</v>
      </c>
      <c r="BC43" s="6">
        <f t="shared" ref="BC43:BD43" si="233">BC12/52*3/BC50</f>
        <v>0</v>
      </c>
      <c r="BD43" s="6">
        <f t="shared" si="233"/>
        <v>0</v>
      </c>
    </row>
    <row r="44" spans="1:56" x14ac:dyDescent="0.2">
      <c r="A44" s="3" t="s">
        <v>41</v>
      </c>
      <c r="B44" s="3"/>
      <c r="C44" s="6">
        <f>C13/50.942*3/C50</f>
        <v>0</v>
      </c>
      <c r="D44" s="6">
        <f t="shared" ref="D44:BB44" si="234">D13/50.942*3/D50</f>
        <v>0</v>
      </c>
      <c r="E44" s="6"/>
      <c r="F44" s="6">
        <f t="shared" si="234"/>
        <v>0</v>
      </c>
      <c r="G44" s="6">
        <f t="shared" si="234"/>
        <v>0</v>
      </c>
      <c r="H44" s="6">
        <f t="shared" si="234"/>
        <v>0</v>
      </c>
      <c r="I44" s="6">
        <f t="shared" si="234"/>
        <v>0</v>
      </c>
      <c r="J44" s="6">
        <f t="shared" si="234"/>
        <v>0</v>
      </c>
      <c r="K44" s="6"/>
      <c r="L44" s="6">
        <f t="shared" si="234"/>
        <v>0</v>
      </c>
      <c r="M44" s="6"/>
      <c r="N44" s="6">
        <f t="shared" si="234"/>
        <v>0</v>
      </c>
      <c r="O44" s="6">
        <f t="shared" si="234"/>
        <v>0</v>
      </c>
      <c r="P44" s="6">
        <f t="shared" si="234"/>
        <v>0</v>
      </c>
      <c r="Q44" s="6">
        <f t="shared" si="234"/>
        <v>0</v>
      </c>
      <c r="R44" s="6">
        <f t="shared" si="234"/>
        <v>0</v>
      </c>
      <c r="S44" s="6">
        <f t="shared" si="234"/>
        <v>0</v>
      </c>
      <c r="T44" s="6">
        <f t="shared" si="234"/>
        <v>0</v>
      </c>
      <c r="U44" s="6">
        <f t="shared" si="234"/>
        <v>0</v>
      </c>
      <c r="V44" s="6"/>
      <c r="W44" s="6">
        <f t="shared" si="234"/>
        <v>0</v>
      </c>
      <c r="X44" s="6">
        <f t="shared" si="234"/>
        <v>0</v>
      </c>
      <c r="Y44" s="6"/>
      <c r="Z44" s="6">
        <f t="shared" si="234"/>
        <v>0</v>
      </c>
      <c r="AA44" s="6">
        <f t="shared" si="234"/>
        <v>0</v>
      </c>
      <c r="AB44" s="6"/>
      <c r="AC44" s="6">
        <f t="shared" si="234"/>
        <v>0</v>
      </c>
      <c r="AD44" s="6">
        <f t="shared" si="234"/>
        <v>0</v>
      </c>
      <c r="AE44" s="6">
        <f t="shared" si="234"/>
        <v>0</v>
      </c>
      <c r="AF44" s="6">
        <f t="shared" si="234"/>
        <v>0</v>
      </c>
      <c r="AG44" s="6">
        <f t="shared" si="234"/>
        <v>0</v>
      </c>
      <c r="AH44" s="6">
        <f t="shared" si="234"/>
        <v>0</v>
      </c>
      <c r="AI44" s="6">
        <f t="shared" si="234"/>
        <v>0</v>
      </c>
      <c r="AJ44" s="6">
        <f t="shared" si="234"/>
        <v>0</v>
      </c>
      <c r="AK44" s="6">
        <f t="shared" si="234"/>
        <v>0</v>
      </c>
      <c r="AL44" s="6">
        <f t="shared" si="234"/>
        <v>0</v>
      </c>
      <c r="AM44" s="6">
        <f t="shared" si="234"/>
        <v>0</v>
      </c>
      <c r="AN44" s="6">
        <f t="shared" si="234"/>
        <v>0</v>
      </c>
      <c r="AO44" s="6">
        <f t="shared" si="234"/>
        <v>0</v>
      </c>
      <c r="AP44" s="6">
        <f t="shared" si="234"/>
        <v>0</v>
      </c>
      <c r="AQ44" s="6">
        <f t="shared" si="234"/>
        <v>0</v>
      </c>
      <c r="AR44" s="6">
        <f t="shared" si="234"/>
        <v>0</v>
      </c>
      <c r="AS44" s="6"/>
      <c r="AT44" s="6">
        <f t="shared" si="234"/>
        <v>0</v>
      </c>
      <c r="AU44" s="6">
        <f t="shared" si="234"/>
        <v>0</v>
      </c>
      <c r="AV44" s="6"/>
      <c r="AW44" s="4">
        <f t="shared" si="234"/>
        <v>6.4867516688259672E-2</v>
      </c>
      <c r="AX44" s="4">
        <f t="shared" si="234"/>
        <v>4.2619694979740448E-2</v>
      </c>
      <c r="AY44" s="6"/>
      <c r="AZ44" s="6">
        <f t="shared" si="234"/>
        <v>0</v>
      </c>
      <c r="BA44" s="6">
        <f t="shared" si="234"/>
        <v>0</v>
      </c>
      <c r="BB44" s="6">
        <f t="shared" si="234"/>
        <v>0</v>
      </c>
      <c r="BC44" s="6">
        <f t="shared" ref="BC44:BD44" si="235">BC13/50.942*3/BC50</f>
        <v>0</v>
      </c>
      <c r="BD44" s="6">
        <f t="shared" si="235"/>
        <v>2.6411307605372879E-2</v>
      </c>
    </row>
    <row r="45" spans="1:56" x14ac:dyDescent="0.2">
      <c r="A45" s="3" t="s">
        <v>24</v>
      </c>
      <c r="B45" s="3"/>
      <c r="C45" s="6"/>
      <c r="D45" s="6"/>
      <c r="E45" s="6"/>
      <c r="F45" s="6"/>
      <c r="G45" s="6"/>
      <c r="H45" s="6"/>
      <c r="I45" s="6"/>
      <c r="J45" s="6"/>
      <c r="K45" s="6"/>
      <c r="L45" s="5">
        <f>L14/54.94*2/L50</f>
        <v>4.7456157175072559E-2</v>
      </c>
      <c r="M45" s="5"/>
      <c r="N45" s="6">
        <f t="shared" ref="N45:U45" si="236">N14/54.94*3/N50</f>
        <v>0</v>
      </c>
      <c r="O45" s="6">
        <f t="shared" si="236"/>
        <v>0</v>
      </c>
      <c r="P45" s="6">
        <f t="shared" si="236"/>
        <v>0</v>
      </c>
      <c r="Q45" s="6">
        <f t="shared" si="236"/>
        <v>0</v>
      </c>
      <c r="R45" s="6">
        <f t="shared" si="236"/>
        <v>0</v>
      </c>
      <c r="S45" s="6">
        <f t="shared" si="236"/>
        <v>0</v>
      </c>
      <c r="T45" s="6">
        <f t="shared" si="236"/>
        <v>0</v>
      </c>
      <c r="U45" s="6">
        <f t="shared" si="236"/>
        <v>0</v>
      </c>
      <c r="V45" s="6"/>
      <c r="W45" s="6">
        <f t="shared" ref="W45" si="237">W14/54.94*3/W50</f>
        <v>0</v>
      </c>
      <c r="X45" s="6">
        <f t="shared" ref="X45:Z45" si="238">X14/54.94*3/X50</f>
        <v>0</v>
      </c>
      <c r="Y45" s="6"/>
      <c r="Z45" s="6">
        <f t="shared" si="238"/>
        <v>0</v>
      </c>
      <c r="AA45" s="6">
        <f t="shared" ref="AA45:AC45" si="239">AA14/54.94*3/AA50</f>
        <v>0</v>
      </c>
      <c r="AB45" s="6"/>
      <c r="AC45" s="6">
        <f t="shared" si="239"/>
        <v>0</v>
      </c>
      <c r="AD45" s="6">
        <f t="shared" ref="AD45:AE45" si="240">AD14/54.94*3/AD50</f>
        <v>0</v>
      </c>
      <c r="AE45" s="6">
        <f t="shared" si="240"/>
        <v>0</v>
      </c>
      <c r="AF45" s="6">
        <f t="shared" ref="AF45:AG45" si="241">AF14/54.94*3/AF50</f>
        <v>0</v>
      </c>
      <c r="AG45" s="6">
        <f t="shared" si="241"/>
        <v>0</v>
      </c>
      <c r="AH45" s="6">
        <f t="shared" ref="AH45:AI45" si="242">AH14/54.94*3/AH50</f>
        <v>0</v>
      </c>
      <c r="AI45" s="6">
        <f t="shared" si="242"/>
        <v>0</v>
      </c>
      <c r="AJ45" s="6">
        <f t="shared" ref="AJ45:AK45" si="243">AJ14/54.94*3/AJ50</f>
        <v>0</v>
      </c>
      <c r="AK45" s="6">
        <f t="shared" si="243"/>
        <v>0</v>
      </c>
      <c r="AL45" s="6">
        <f t="shared" ref="AL45:AM45" si="244">AL14/54.94*3/AL50</f>
        <v>0</v>
      </c>
      <c r="AM45" s="6">
        <f t="shared" si="244"/>
        <v>0</v>
      </c>
      <c r="AN45" s="6">
        <f t="shared" ref="AN45" si="245">AN14/54.94*3/AN50</f>
        <v>0</v>
      </c>
      <c r="AO45" s="6">
        <f>AO14/54.94*3/AO50</f>
        <v>0</v>
      </c>
      <c r="AP45" s="6">
        <f>AP14/54.94*3/AP50</f>
        <v>0</v>
      </c>
      <c r="AQ45" s="6">
        <f>AQ14/54.94*3/AQ50</f>
        <v>0</v>
      </c>
      <c r="AR45" s="6">
        <f>AR14/54.94*3/AR50</f>
        <v>0</v>
      </c>
      <c r="AS45" s="6"/>
      <c r="AT45" s="6">
        <f>AT14/54.94*3/AT50</f>
        <v>0</v>
      </c>
      <c r="AU45" s="6">
        <f>AU14/54.94*3/AU50</f>
        <v>0</v>
      </c>
      <c r="AV45" s="6"/>
      <c r="AW45" s="6">
        <f>AW14/54.94*3/AW50</f>
        <v>0</v>
      </c>
      <c r="AX45" s="6">
        <f>AX14/54.94*3/AX50</f>
        <v>0</v>
      </c>
      <c r="AY45" s="6"/>
      <c r="AZ45" s="6">
        <f>AZ14/54.94*3/AZ50</f>
        <v>0</v>
      </c>
      <c r="BA45" s="6">
        <f>BA14/54.94*3/BA50</f>
        <v>0</v>
      </c>
      <c r="BB45" s="6">
        <f>BB14/54.94*3/BB50</f>
        <v>0</v>
      </c>
      <c r="BC45" s="6">
        <f t="shared" ref="BC45:BD45" si="246">BC14/54.94*3/BC50</f>
        <v>0</v>
      </c>
      <c r="BD45" s="6">
        <f t="shared" si="246"/>
        <v>0</v>
      </c>
    </row>
    <row r="46" spans="1:56" x14ac:dyDescent="0.2">
      <c r="A46" s="3" t="s">
        <v>0</v>
      </c>
      <c r="B46" s="3"/>
      <c r="C46" s="5">
        <f>C15/55.845*3/C50</f>
        <v>2.9935586625013916E-2</v>
      </c>
      <c r="D46" s="5">
        <f>D15/55.845*3/D50</f>
        <v>2.180769943322116E-2</v>
      </c>
      <c r="E46" s="5"/>
      <c r="F46" s="5">
        <f>F15/55.845*3/F50</f>
        <v>1.7684772150183211E-2</v>
      </c>
      <c r="G46" s="5">
        <f t="shared" ref="G46:H46" si="247">G15/55.845*3/G50</f>
        <v>2.7621494408591248E-2</v>
      </c>
      <c r="H46" s="5">
        <f t="shared" si="247"/>
        <v>2.9236004344211124E-2</v>
      </c>
      <c r="I46" s="5">
        <f t="shared" ref="I46:J46" si="248">I15/55.845*3/I50</f>
        <v>4.4446931741783241E-2</v>
      </c>
      <c r="J46" s="5">
        <f t="shared" si="248"/>
        <v>4.604684068394807E-2</v>
      </c>
      <c r="K46" s="5"/>
      <c r="L46" s="5">
        <f>L15/55.845*2/L50</f>
        <v>0.92954861054522353</v>
      </c>
      <c r="M46" s="5"/>
      <c r="N46" s="5">
        <f t="shared" ref="N46:U46" si="249">N15/55.845*3/N50</f>
        <v>8.0695845356573061E-3</v>
      </c>
      <c r="O46" s="5">
        <f t="shared" si="249"/>
        <v>1.6443154651674331E-2</v>
      </c>
      <c r="P46" s="5">
        <f t="shared" si="249"/>
        <v>3.145706908122492E-2</v>
      </c>
      <c r="Q46" s="5">
        <f t="shared" si="249"/>
        <v>3.4713203190552967E-2</v>
      </c>
      <c r="R46" s="5">
        <f t="shared" si="249"/>
        <v>3.8110088963848675E-2</v>
      </c>
      <c r="S46" s="5">
        <f t="shared" si="249"/>
        <v>6.0270960155916924E-2</v>
      </c>
      <c r="T46" s="5">
        <f t="shared" si="249"/>
        <v>1.4487312856395753E-2</v>
      </c>
      <c r="U46" s="5">
        <f t="shared" si="249"/>
        <v>1.8345945886181946E-2</v>
      </c>
      <c r="V46" s="5"/>
      <c r="W46" s="5">
        <f t="shared" ref="W46" si="250">W15/55.845*3/W50</f>
        <v>4.6625365388560908E-2</v>
      </c>
      <c r="X46" s="5">
        <f t="shared" ref="X46:Z46" si="251">X15/55.845*3/X50</f>
        <v>5.0418513228869442E-2</v>
      </c>
      <c r="Y46" s="5"/>
      <c r="Z46" s="5">
        <f t="shared" si="251"/>
        <v>7.5873611133094026E-3</v>
      </c>
      <c r="AA46" s="5">
        <f t="shared" ref="AA46:AC46" si="252">AA15/55.845*3/AA50</f>
        <v>3.4672960102453861E-2</v>
      </c>
      <c r="AB46" s="5"/>
      <c r="AC46" s="5">
        <f t="shared" si="252"/>
        <v>1.0836919608980897E-2</v>
      </c>
      <c r="AD46" s="5">
        <f t="shared" ref="AD46:AE46" si="253">AD15/55.845*3/AD50</f>
        <v>1.5450052610251763E-2</v>
      </c>
      <c r="AE46" s="5">
        <f t="shared" si="253"/>
        <v>5.2214055044862019E-2</v>
      </c>
      <c r="AF46" s="5">
        <f t="shared" ref="AF46:AG46" si="254">AF15/55.845*3/AF50</f>
        <v>5.9381862731049125E-2</v>
      </c>
      <c r="AG46" s="5">
        <f t="shared" si="254"/>
        <v>5.4891998526013314E-2</v>
      </c>
      <c r="AH46" s="5">
        <f t="shared" ref="AH46:AI46" si="255">AH15/55.845*3/AH50</f>
        <v>4.6478509465088136E-2</v>
      </c>
      <c r="AI46" s="5">
        <f t="shared" si="255"/>
        <v>6.7605998716475352E-2</v>
      </c>
      <c r="AJ46" s="5">
        <f t="shared" ref="AJ46:AK46" si="256">AJ15/55.845*3/AJ50</f>
        <v>4.9809746442037194E-2</v>
      </c>
      <c r="AK46" s="5">
        <f t="shared" si="256"/>
        <v>4.7971110473075104E-2</v>
      </c>
      <c r="AL46" s="5">
        <f t="shared" ref="AL46:AM46" si="257">AL15/55.845*3/AL50</f>
        <v>5.7423003600788655E-2</v>
      </c>
      <c r="AM46" s="5">
        <f t="shared" si="257"/>
        <v>2.9874042477745999E-2</v>
      </c>
      <c r="AN46" s="5">
        <f t="shared" ref="AN46" si="258">AN15/55.845*3/AN50</f>
        <v>3.773831706823888E-2</v>
      </c>
      <c r="AO46" s="5">
        <f>AO15/55.845*3/AO50</f>
        <v>3.7979162957108958E-2</v>
      </c>
      <c r="AP46" s="5">
        <f>AP15/55.845*3/AP50</f>
        <v>3.278247965068818E-2</v>
      </c>
      <c r="AQ46" s="5">
        <f>AQ15/55.845*3/AQ50</f>
        <v>3.892375858168539E-2</v>
      </c>
      <c r="AR46" s="5">
        <f>AR15/55.845*3/AR50</f>
        <v>1.0617847016924592E-2</v>
      </c>
      <c r="AS46" s="5"/>
      <c r="AT46" s="5">
        <f>AT15/55.845*3/AT50</f>
        <v>3.3764872872749402E-2</v>
      </c>
      <c r="AU46" s="5">
        <f>AU15/55.845*3/AU50</f>
        <v>0.10314079740273069</v>
      </c>
      <c r="AV46" s="5"/>
      <c r="AW46" s="5">
        <f>AW15/55.845*3/AW50</f>
        <v>0.1285149923570631</v>
      </c>
      <c r="AX46" s="5">
        <f>AX15/55.845*3/AX50</f>
        <v>1.092073919314162E-2</v>
      </c>
      <c r="AY46" s="5"/>
      <c r="AZ46" s="5">
        <f>AZ15/55.845*3/AZ50</f>
        <v>2.5075353952957888E-2</v>
      </c>
      <c r="BA46" s="5">
        <f>BA15/55.845*3/BA50</f>
        <v>0.10245756261803188</v>
      </c>
      <c r="BB46" s="5">
        <f>BB15/55.845*3/BB50</f>
        <v>5.5108697213603376E-2</v>
      </c>
      <c r="BC46" s="5">
        <f t="shared" ref="BC46:BD46" si="259">BC15/55.845*3/BC50</f>
        <v>0.11505384938022548</v>
      </c>
      <c r="BD46" s="5">
        <f t="shared" si="259"/>
        <v>3.3015627769466073E-2</v>
      </c>
    </row>
    <row r="47" spans="1:56" x14ac:dyDescent="0.2">
      <c r="A47" s="3" t="s">
        <v>5</v>
      </c>
      <c r="B47" s="3"/>
      <c r="C47" s="5">
        <f>C16/47.867*3/C50</f>
        <v>2.9207241184719037</v>
      </c>
      <c r="D47" s="5">
        <f>D16/47.867*3/D50</f>
        <v>2.9677801888861808</v>
      </c>
      <c r="E47" s="5"/>
      <c r="F47" s="5">
        <f>F16/47.867*3/F50</f>
        <v>2.9607344403100648</v>
      </c>
      <c r="G47" s="5">
        <f t="shared" ref="G47:H47" si="260">G16/47.867*3/G50</f>
        <v>2.9378616037511391</v>
      </c>
      <c r="H47" s="5">
        <f t="shared" si="260"/>
        <v>2.9378034941159372</v>
      </c>
      <c r="I47" s="5">
        <f t="shared" ref="I47:J47" si="261">I16/47.867*3/I50</f>
        <v>2.8722680722568086</v>
      </c>
      <c r="J47" s="5">
        <f t="shared" si="261"/>
        <v>2.8567774736408462</v>
      </c>
      <c r="K47" s="5"/>
      <c r="L47" s="5">
        <f>L16/47.867*2/L50</f>
        <v>1.0629501624163296</v>
      </c>
      <c r="M47" s="5"/>
      <c r="N47" s="5">
        <f t="shared" ref="N47:O47" si="262">N16/47.867*3/N50</f>
        <v>2.9769777200091085</v>
      </c>
      <c r="O47" s="5">
        <f t="shared" si="262"/>
        <v>2.9654019771475633</v>
      </c>
      <c r="P47" s="5">
        <f t="shared" ref="P47:Q47" si="263">P16/47.867*3/P50</f>
        <v>2.9319240962172568</v>
      </c>
      <c r="Q47" s="5">
        <f t="shared" si="263"/>
        <v>2.9230947832165781</v>
      </c>
      <c r="R47" s="5">
        <f t="shared" ref="R47:S47" si="264">R16/47.867*3/R50</f>
        <v>2.9104659592155389</v>
      </c>
      <c r="S47" s="5">
        <f t="shared" si="264"/>
        <v>2.8860490788402715</v>
      </c>
      <c r="T47" s="5">
        <f t="shared" ref="T47:U47" si="265">T16/47.867*3/T50</f>
        <v>2.9721762215246899</v>
      </c>
      <c r="U47" s="5">
        <f t="shared" si="265"/>
        <v>2.9656523358406379</v>
      </c>
      <c r="V47" s="5"/>
      <c r="W47" s="5">
        <f t="shared" ref="W47" si="266">W16/47.867*3/W50</f>
        <v>2.9243113511088619</v>
      </c>
      <c r="X47" s="5">
        <f t="shared" ref="X47:Z47" si="267">X16/47.867*3/X50</f>
        <v>2.9209654773035303</v>
      </c>
      <c r="Y47" s="5"/>
      <c r="Z47" s="5">
        <f t="shared" si="267"/>
        <v>2.9784200553890221</v>
      </c>
      <c r="AA47" s="5">
        <f t="shared" ref="AA47:AC47" si="268">AA16/47.867*3/AA50</f>
        <v>2.9288231738259505</v>
      </c>
      <c r="AB47" s="5"/>
      <c r="AC47" s="5">
        <f t="shared" si="268"/>
        <v>2.9372474568893221</v>
      </c>
      <c r="AD47" s="5">
        <f t="shared" ref="AD47:AE47" si="269">AD16/47.867*3/AD50</f>
        <v>2.9355902850945714</v>
      </c>
      <c r="AE47" s="5">
        <f t="shared" si="269"/>
        <v>2.8865086832776665</v>
      </c>
      <c r="AF47" s="5">
        <f t="shared" ref="AF47:AG47" si="270">AF16/47.867*3/AF50</f>
        <v>2.8682574980228313</v>
      </c>
      <c r="AG47" s="5">
        <f t="shared" si="270"/>
        <v>2.887565754352583</v>
      </c>
      <c r="AH47" s="5">
        <f t="shared" ref="AH47:AI47" si="271">AH16/47.867*3/AH50</f>
        <v>2.8865647180141405</v>
      </c>
      <c r="AI47" s="5">
        <f t="shared" si="271"/>
        <v>2.8562868524429148</v>
      </c>
      <c r="AJ47" s="5">
        <f t="shared" ref="AJ47:AK47" si="272">AJ16/47.867*3/AJ50</f>
        <v>2.88603060365626</v>
      </c>
      <c r="AK47" s="5">
        <f t="shared" si="272"/>
        <v>2.8788729910869293</v>
      </c>
      <c r="AL47" s="5">
        <f t="shared" ref="AL47:AM47" si="273">AL16/47.867*3/AL50</f>
        <v>2.8599560364410621</v>
      </c>
      <c r="AM47" s="5">
        <f t="shared" si="273"/>
        <v>2.9078974400550672</v>
      </c>
      <c r="AN47" s="5">
        <f t="shared" ref="AN47" si="274">AN16/47.867*3/AN50</f>
        <v>2.910576390360573</v>
      </c>
      <c r="AO47" s="5">
        <f>AO16/47.867*3/AO50</f>
        <v>2.9082444657170088</v>
      </c>
      <c r="AP47" s="5">
        <f>AP16/47.867*3/AP50</f>
        <v>2.9213916998592251</v>
      </c>
      <c r="AQ47" s="5">
        <f>AQ16/47.867*3/AQ50</f>
        <v>2.8911789187881429</v>
      </c>
      <c r="AR47" s="5">
        <f>AR16/47.867*3/AR50</f>
        <v>2.9461663996909473</v>
      </c>
      <c r="AS47" s="5"/>
      <c r="AT47" s="5">
        <f>AT16/47.867*3/AT50</f>
        <v>2.9599905419602033</v>
      </c>
      <c r="AU47" s="5">
        <f>AU16/47.867*3/AU50</f>
        <v>2.8557934464641761</v>
      </c>
      <c r="AV47" s="5"/>
      <c r="AW47" s="5">
        <f>AW16/47.867*3/AW50</f>
        <v>2.6977442277784163</v>
      </c>
      <c r="AX47" s="5">
        <f>AX16/47.867*3/AX50</f>
        <v>2.9400901801326955</v>
      </c>
      <c r="AY47" s="5"/>
      <c r="AZ47" s="5">
        <f>AZ16/47.867*3/AZ50</f>
        <v>2.9593873987858554</v>
      </c>
      <c r="BA47" s="5">
        <f>BA16/47.867*3/BA50</f>
        <v>2.8077367695347926</v>
      </c>
      <c r="BB47" s="5">
        <f>BB16/47.867*3/BB50</f>
        <v>2.8921947038977018</v>
      </c>
      <c r="BC47" s="5">
        <f t="shared" ref="BC47:BD47" si="275">BC16/47.867*3/BC50</f>
        <v>2.8116466994642431</v>
      </c>
      <c r="BD47" s="5">
        <f t="shared" si="275"/>
        <v>2.9133404072890894</v>
      </c>
    </row>
    <row r="48" spans="1:56" x14ac:dyDescent="0.2">
      <c r="A48" s="3" t="s">
        <v>9</v>
      </c>
      <c r="B48" s="3"/>
      <c r="C48" s="4">
        <f>C17/16*3/C50</f>
        <v>6.0123396604264983</v>
      </c>
      <c r="D48" s="4">
        <f>D17/16*3/D50</f>
        <v>5.9907522218637483</v>
      </c>
      <c r="E48" s="4"/>
      <c r="F48" s="4">
        <f>F17/16*3/F50</f>
        <v>6.016755024369437</v>
      </c>
      <c r="G48" s="4">
        <f t="shared" ref="G48:H48" si="276">G17/16*3/G50</f>
        <v>6.0035671212768644</v>
      </c>
      <c r="H48" s="4">
        <f t="shared" si="276"/>
        <v>5.999820358857086</v>
      </c>
      <c r="I48" s="4">
        <f t="shared" ref="I48:J48" si="277">I17/16*3/I50</f>
        <v>6.0177093764329115</v>
      </c>
      <c r="J48" s="4">
        <f t="shared" si="277"/>
        <v>6.0276709039802903</v>
      </c>
      <c r="K48" s="4"/>
      <c r="L48" s="4">
        <f>L17/16*2/L50</f>
        <v>3.5956901568512061</v>
      </c>
      <c r="M48" s="4"/>
      <c r="N48" s="4">
        <f t="shared" ref="N48:O48" si="278">N17/16*3/N50</f>
        <v>6.0259071717786998</v>
      </c>
      <c r="O48" s="4">
        <f t="shared" si="278"/>
        <v>6.0548294372281539</v>
      </c>
      <c r="P48" s="4">
        <f t="shared" ref="P48:Q48" si="279">P17/16*3/P50</f>
        <v>6.0814231346266761</v>
      </c>
      <c r="Q48" s="4">
        <f t="shared" si="279"/>
        <v>6.0825350699459833</v>
      </c>
      <c r="R48" s="4">
        <f t="shared" ref="R48:S48" si="280">R17/16*3/R50</f>
        <v>6.1003944637662748</v>
      </c>
      <c r="S48" s="4">
        <f t="shared" si="280"/>
        <v>6.0790729822365543</v>
      </c>
      <c r="T48" s="4">
        <f t="shared" ref="T48:U48" si="281">T17/16*3/T50</f>
        <v>6.0525070957166891</v>
      </c>
      <c r="U48" s="4">
        <f t="shared" si="281"/>
        <v>6.0042185046391943</v>
      </c>
      <c r="V48" s="4"/>
      <c r="W48" s="4">
        <f t="shared" ref="W48" si="282">W17/16*3/W50</f>
        <v>6.061956812320366</v>
      </c>
      <c r="X48" s="4">
        <f t="shared" ref="X48:Z48" si="283">X17/16*3/X50</f>
        <v>6.0542044841590412</v>
      </c>
      <c r="Y48" s="4"/>
      <c r="Z48" s="4">
        <f t="shared" si="283"/>
        <v>6.0878045470763231</v>
      </c>
      <c r="AA48" s="4">
        <f t="shared" ref="AA48:AC48" si="284">AA17/16*3/AA50</f>
        <v>6.0918370186914546</v>
      </c>
      <c r="AB48" s="4"/>
      <c r="AC48" s="4">
        <f t="shared" si="284"/>
        <v>6.051877755635382</v>
      </c>
      <c r="AD48" s="4">
        <f t="shared" ref="AD48:AE48" si="285">AD17/16*3/AD50</f>
        <v>6.0756076573040474</v>
      </c>
      <c r="AE48" s="4">
        <f t="shared" si="285"/>
        <v>6.1168351287023048</v>
      </c>
      <c r="AF48" s="4">
        <f t="shared" ref="AF48:AG48" si="286">AF17/16*3/AF50</f>
        <v>6.1110667819348894</v>
      </c>
      <c r="AG48" s="4">
        <f t="shared" si="286"/>
        <v>6.0966191444003686</v>
      </c>
      <c r="AH48" s="4">
        <f t="shared" ref="AH48:AI48" si="287">AH17/16*3/AH50</f>
        <v>6.1031070383353496</v>
      </c>
      <c r="AI48" s="4">
        <f t="shared" si="287"/>
        <v>6.1068016947851333</v>
      </c>
      <c r="AJ48" s="4">
        <f t="shared" ref="AJ48:AK48" si="288">AJ17/16*3/AJ50</f>
        <v>6.0942881354853782</v>
      </c>
      <c r="AK48" s="4">
        <f t="shared" si="288"/>
        <v>6.087092596025081</v>
      </c>
      <c r="AL48" s="4">
        <f t="shared" ref="AL48:AM48" si="289">AL17/16*3/AL50</f>
        <v>6.0966253313961385</v>
      </c>
      <c r="AM48" s="4">
        <f t="shared" si="289"/>
        <v>6.0974456200568881</v>
      </c>
      <c r="AN48" s="4">
        <f t="shared" ref="AN48" si="290">AN17/16*3/AN50</f>
        <v>6.0857092299246887</v>
      </c>
      <c r="AO48" s="4">
        <f>AO17/16*3/AO50</f>
        <v>6.0914826940860767</v>
      </c>
      <c r="AP48" s="4">
        <f>AP17/16*3/AP50</f>
        <v>6.0925316423563798</v>
      </c>
      <c r="AQ48" s="4">
        <f>AQ17/16*3/AQ50</f>
        <v>6.0854154958933018</v>
      </c>
      <c r="AR48" s="4">
        <f>AR17/16*3/AR50</f>
        <v>6.0715984825722007</v>
      </c>
      <c r="AS48" s="4"/>
      <c r="AT48" s="4">
        <f>AT17/16*3/AT50</f>
        <v>5.9907061906406307</v>
      </c>
      <c r="AU48" s="4">
        <f>AU17/16*3/AU50</f>
        <v>6.0252379519397063</v>
      </c>
      <c r="AV48" s="4"/>
      <c r="AW48" s="4">
        <f>AW17/16*3/AW50</f>
        <v>6.0539125213965974</v>
      </c>
      <c r="AX48" s="4">
        <f>AX17/16*3/AX50</f>
        <v>6.0194038739786082</v>
      </c>
      <c r="AY48" s="4"/>
      <c r="AZ48" s="4">
        <f>AZ17/16*3/AZ50</f>
        <v>0</v>
      </c>
      <c r="BA48" s="4">
        <f>BA17/16*3/BA50</f>
        <v>6.0825022352378317</v>
      </c>
      <c r="BB48" s="4">
        <f>BB17/16*3/BB50</f>
        <v>6.069603025234759</v>
      </c>
      <c r="BC48" s="4">
        <f t="shared" ref="BC48:BD48" si="291">BC17/16*3/BC50</f>
        <v>6.1277200788869006</v>
      </c>
      <c r="BD48" s="4">
        <f t="shared" si="291"/>
        <v>6.0560589719629254</v>
      </c>
    </row>
    <row r="49" spans="1:56" x14ac:dyDescent="0.2">
      <c r="AQ49" s="2"/>
    </row>
    <row r="50" spans="1:56" x14ac:dyDescent="0.2">
      <c r="A50" s="2" t="s">
        <v>14</v>
      </c>
      <c r="C50" s="2">
        <f>C8/183.84+C10/92.91+C11/180.95+C12/52+C13/50.942+C15/55.845+C16/47.867</f>
        <v>1.2561665552115941</v>
      </c>
      <c r="D50" s="2">
        <f t="shared" ref="D50:BB50" si="292">D8/183.84+D10/92.91+D11/180.95+D12/52+D13/50.942+D15/55.845+D16/47.867</f>
        <v>1.2563113481028851</v>
      </c>
      <c r="F50" s="2">
        <f t="shared" si="292"/>
        <v>1.2758122890011596</v>
      </c>
      <c r="G50" s="2">
        <f t="shared" si="292"/>
        <v>1.283611866799784</v>
      </c>
      <c r="H50" s="2">
        <f t="shared" si="292"/>
        <v>1.2678504596842703</v>
      </c>
      <c r="I50" s="2">
        <f t="shared" si="292"/>
        <v>1.2690667698091584</v>
      </c>
      <c r="J50" s="2">
        <f t="shared" si="292"/>
        <v>1.2483055428642236</v>
      </c>
      <c r="L50" s="2">
        <f t="shared" si="292"/>
        <v>1.2810475316465406</v>
      </c>
      <c r="N50" s="2">
        <f t="shared" si="292"/>
        <v>1.2648510477718178</v>
      </c>
      <c r="O50" s="2">
        <f t="shared" si="292"/>
        <v>1.2414676710432917</v>
      </c>
      <c r="P50" s="2">
        <f t="shared" si="292"/>
        <v>1.2295641718176591</v>
      </c>
      <c r="Q50" s="2">
        <f t="shared" si="292"/>
        <v>1.222557685979119</v>
      </c>
      <c r="R50" s="2">
        <f t="shared" si="292"/>
        <v>1.2263551225146856</v>
      </c>
      <c r="S50" s="2">
        <f t="shared" si="292"/>
        <v>1.2210948974771076</v>
      </c>
      <c r="T50" s="2">
        <f t="shared" si="292"/>
        <v>1.2236664712448406</v>
      </c>
      <c r="U50" s="2">
        <f t="shared" si="292"/>
        <v>1.259114736440508</v>
      </c>
      <c r="W50" s="2">
        <f t="shared" si="292"/>
        <v>1.2443382943061054</v>
      </c>
      <c r="X50" s="2">
        <f t="shared" si="292"/>
        <v>1.2146517381831499</v>
      </c>
      <c r="Z50" s="2">
        <f t="shared" si="292"/>
        <v>1.2036358827451257</v>
      </c>
      <c r="AA50" s="2">
        <f t="shared" si="292"/>
        <v>1.1929898941323092</v>
      </c>
      <c r="AC50" s="2">
        <f t="shared" si="292"/>
        <v>1.2392847811600551</v>
      </c>
      <c r="AD50" s="2">
        <f t="shared" si="292"/>
        <v>1.2517266467753771</v>
      </c>
      <c r="AE50" s="2">
        <f t="shared" si="292"/>
        <v>1.2037475009665819</v>
      </c>
      <c r="AF50" s="2">
        <f t="shared" si="292"/>
        <v>1.1941450258034101</v>
      </c>
      <c r="AG50" s="2">
        <f t="shared" si="292"/>
        <v>1.2037409302072781</v>
      </c>
      <c r="AH50" s="2">
        <f t="shared" si="292"/>
        <v>1.1904796940906566</v>
      </c>
      <c r="AI50" s="2">
        <f t="shared" si="292"/>
        <v>1.1919086886701504</v>
      </c>
      <c r="AJ50" s="2">
        <f t="shared" si="292"/>
        <v>1.186356771991413</v>
      </c>
      <c r="AK50" s="2">
        <f t="shared" si="292"/>
        <v>1.198232142018486</v>
      </c>
      <c r="AL50" s="2">
        <f t="shared" si="292"/>
        <v>1.206815180541055</v>
      </c>
      <c r="AM50" s="2">
        <f t="shared" si="292"/>
        <v>1.2048077929281247</v>
      </c>
      <c r="AN50" s="2">
        <f t="shared" si="292"/>
        <v>1.1957316271730669</v>
      </c>
      <c r="AO50" s="2">
        <f t="shared" si="292"/>
        <v>1.2022934920442723</v>
      </c>
      <c r="AP50" s="2">
        <f t="shared" si="292"/>
        <v>1.1962391708122841</v>
      </c>
      <c r="AQ50" s="2">
        <f t="shared" si="292"/>
        <v>1.2007191628790164</v>
      </c>
      <c r="AR50" s="2">
        <f t="shared" si="292"/>
        <v>1.214260136134147</v>
      </c>
      <c r="AT50" s="2">
        <f t="shared" si="292"/>
        <v>1.2409847459411103</v>
      </c>
      <c r="AU50" s="2">
        <f t="shared" si="292"/>
        <v>1.2083547667451284</v>
      </c>
      <c r="AW50" s="2">
        <f t="shared" si="292"/>
        <v>1.1620584167901178</v>
      </c>
      <c r="AX50" s="2">
        <f t="shared" si="292"/>
        <v>1.2297729401411996</v>
      </c>
      <c r="AZ50" s="2">
        <f t="shared" si="292"/>
        <v>1.2293410316633413</v>
      </c>
      <c r="BA50" s="2">
        <f t="shared" si="292"/>
        <v>1.1901968499181215</v>
      </c>
      <c r="BB50" s="2">
        <f t="shared" si="292"/>
        <v>1.2282516614357422</v>
      </c>
      <c r="BC50" s="2">
        <f t="shared" ref="BC50:BD50" si="293">BC8/183.84+BC10/92.91+BC11/180.95+BC12/52+BC13/50.942+BC15/55.845+BC16/47.867</f>
        <v>1.1345981719946516</v>
      </c>
      <c r="BD50" s="2">
        <f t="shared" si="293"/>
        <v>1.2040627467067935</v>
      </c>
    </row>
    <row r="52" spans="1:56" x14ac:dyDescent="0.2">
      <c r="A52" s="2" t="s">
        <v>37</v>
      </c>
      <c r="C52" s="5">
        <f>C41+C42</f>
        <v>3.4790661873718515E-2</v>
      </c>
      <c r="D52" s="5">
        <f>D41+D42</f>
        <v>7.8142623682200055E-3</v>
      </c>
      <c r="E52" s="5"/>
      <c r="F52" s="5">
        <f>F41+F42</f>
        <v>1.7359855087621189E-2</v>
      </c>
      <c r="G52" s="5">
        <f>G41+G42</f>
        <v>2.7397630479972998E-2</v>
      </c>
      <c r="H52" s="5">
        <f>H41+H42</f>
        <v>3.0257585810148362E-2</v>
      </c>
      <c r="I52" s="5">
        <f>I41+I42</f>
        <v>7.8398693299340336E-2</v>
      </c>
      <c r="J52" s="5">
        <f>J41+J42</f>
        <v>8.3972409176263696E-2</v>
      </c>
      <c r="K52" s="5"/>
      <c r="L52" s="5">
        <f>L41+L42</f>
        <v>5.4630777950027722E-3</v>
      </c>
      <c r="M52" s="5"/>
      <c r="N52" s="5">
        <f>N41+N42</f>
        <v>9.921091317953195E-3</v>
      </c>
      <c r="O52" s="5">
        <f t="shared" ref="O52:U52" si="294">O41+O42</f>
        <v>3.1700775427540157E-3</v>
      </c>
      <c r="P52" s="5">
        <f t="shared" si="294"/>
        <v>9.0134770270509749E-3</v>
      </c>
      <c r="Q52" s="5">
        <f t="shared" si="294"/>
        <v>8.8223451384541202E-3</v>
      </c>
      <c r="R52" s="5">
        <f t="shared" si="294"/>
        <v>1.2701933786929763E-2</v>
      </c>
      <c r="S52" s="5">
        <f t="shared" si="294"/>
        <v>9.3119550414239704E-3</v>
      </c>
      <c r="T52" s="5">
        <f t="shared" si="294"/>
        <v>3.6013515849754128E-3</v>
      </c>
      <c r="U52" s="5">
        <f t="shared" si="294"/>
        <v>1.4187272588333986E-2</v>
      </c>
      <c r="AC52" s="5">
        <f>AC41+AC42</f>
        <v>6.1754690299354511E-3</v>
      </c>
      <c r="AD52" s="5">
        <f t="shared" ref="AD52:AR52" si="295">AD41+AD42</f>
        <v>3.4879894213918738E-2</v>
      </c>
      <c r="AE52" s="5">
        <f t="shared" si="295"/>
        <v>8.2715582575379597E-3</v>
      </c>
      <c r="AF52" s="5">
        <f t="shared" si="295"/>
        <v>1.2642590849203479E-2</v>
      </c>
      <c r="AG52" s="5">
        <f t="shared" si="295"/>
        <v>9.8232971195819103E-3</v>
      </c>
      <c r="AH52" s="5">
        <f t="shared" si="295"/>
        <v>1.226372199614535E-2</v>
      </c>
      <c r="AI52" s="5">
        <f t="shared" si="295"/>
        <v>8.610039028725364E-3</v>
      </c>
      <c r="AJ52" s="5">
        <f t="shared" si="295"/>
        <v>1.574145512266803E-2</v>
      </c>
      <c r="AK52" s="5">
        <f t="shared" si="295"/>
        <v>3.9517351201686278E-2</v>
      </c>
      <c r="AL52" s="5">
        <f t="shared" si="295"/>
        <v>4.5570718583462892E-2</v>
      </c>
      <c r="AM52" s="5">
        <f t="shared" si="295"/>
        <v>4.2047189331162943E-2</v>
      </c>
      <c r="AN52" s="5">
        <f t="shared" si="295"/>
        <v>2.4390643022462969E-2</v>
      </c>
      <c r="AO52" s="5">
        <f t="shared" si="295"/>
        <v>2.2558838066261078E-2</v>
      </c>
      <c r="AP52" s="5">
        <f t="shared" si="295"/>
        <v>2.7546164327162351E-2</v>
      </c>
      <c r="AQ52" s="5">
        <f t="shared" si="295"/>
        <v>4.380330026596628E-2</v>
      </c>
      <c r="AR52" s="5">
        <f t="shared" si="295"/>
        <v>2.3191525627591275E-2</v>
      </c>
      <c r="AS52" s="5"/>
      <c r="AT52" s="5">
        <f>AT41+AT42</f>
        <v>6.2445851670473174E-3</v>
      </c>
      <c r="AU52" s="5">
        <f>AU41+AU42</f>
        <v>1.1490337642800708E-2</v>
      </c>
      <c r="AV52" s="5"/>
      <c r="AW52" s="5">
        <f>AW41+AW42</f>
        <v>9.1694813999602855E-3</v>
      </c>
      <c r="AX52" s="5"/>
      <c r="AY52" s="5"/>
      <c r="AZ52" s="5"/>
      <c r="BA52" s="5"/>
      <c r="BB52" s="5">
        <f>BB41+BB42</f>
        <v>4.1536368268250863E-2</v>
      </c>
      <c r="BC52" s="5">
        <f t="shared" ref="BC52:BD52" si="296">BC41+BC42</f>
        <v>4.8379974654377145E-3</v>
      </c>
      <c r="BD52" s="5">
        <f t="shared" si="296"/>
        <v>8.0450904222300256E-4</v>
      </c>
    </row>
    <row r="53" spans="1:56" x14ac:dyDescent="0.2">
      <c r="A53" s="2" t="s">
        <v>38</v>
      </c>
      <c r="C53" s="5">
        <f>C41/(C41+C42)</f>
        <v>0.76100253234021398</v>
      </c>
      <c r="D53" s="5">
        <f>D41/(D41+D42)</f>
        <v>0.4933609619107342</v>
      </c>
      <c r="E53" s="5"/>
      <c r="F53" s="5">
        <f>F41/(F41+F42)</f>
        <v>0.6706311927255969</v>
      </c>
      <c r="G53" s="5">
        <f>G41/(G41+G42)</f>
        <v>0.67942854185419455</v>
      </c>
      <c r="H53" s="5">
        <f>H41/(H41+H42)</f>
        <v>0.74069456977793502</v>
      </c>
      <c r="I53" s="5">
        <f>I41/(I41+I42)</f>
        <v>0.86002558639677495</v>
      </c>
      <c r="J53" s="5">
        <f>J41/(J41+J42)</f>
        <v>0.69000033365586733</v>
      </c>
      <c r="K53" s="5"/>
      <c r="L53" s="5">
        <f>L41/(L41+L42)</f>
        <v>0.39986027370714938</v>
      </c>
      <c r="M53" s="5"/>
      <c r="N53" s="5">
        <f>N41/(N41+N42)</f>
        <v>0.64327988487440835</v>
      </c>
      <c r="O53" s="5">
        <f t="shared" ref="O53:U53" si="297">O41/(O41+O42)</f>
        <v>0.41022629891770085</v>
      </c>
      <c r="P53" s="5">
        <f t="shared" si="297"/>
        <v>0.64097031915681557</v>
      </c>
      <c r="Q53" s="5">
        <f t="shared" si="297"/>
        <v>0.53886241810601543</v>
      </c>
      <c r="R53" s="5">
        <f t="shared" si="297"/>
        <v>0.80842048106233744</v>
      </c>
      <c r="S53" s="5">
        <f t="shared" si="297"/>
        <v>0.76671201984868675</v>
      </c>
      <c r="T53" s="5">
        <f t="shared" si="297"/>
        <v>0.58616542692975815</v>
      </c>
      <c r="U53" s="5">
        <f t="shared" si="297"/>
        <v>0.77725411535069022</v>
      </c>
      <c r="AC53" s="5">
        <f>AC41/(AC41+AC42)</f>
        <v>0.67505275306900447</v>
      </c>
      <c r="AD53" s="5">
        <f t="shared" ref="AD53:AR53" si="298">AD41/(AD41+AD42)</f>
        <v>0.93924276613475743</v>
      </c>
      <c r="AE53" s="5">
        <f t="shared" si="298"/>
        <v>0.58372536896153115</v>
      </c>
      <c r="AF53" s="5">
        <f t="shared" si="298"/>
        <v>0.79134773132366631</v>
      </c>
      <c r="AG53" s="5">
        <f t="shared" si="298"/>
        <v>0.87381292640709618</v>
      </c>
      <c r="AH53" s="5">
        <f t="shared" si="298"/>
        <v>0.81830693094719797</v>
      </c>
      <c r="AI53" s="5">
        <f t="shared" si="298"/>
        <v>0.66073906375520342</v>
      </c>
      <c r="AJ53" s="5">
        <f t="shared" si="298"/>
        <v>0.77805647126272026</v>
      </c>
      <c r="AK53" s="5">
        <f t="shared" si="298"/>
        <v>0.8319358385985911</v>
      </c>
      <c r="AL53" s="5">
        <f t="shared" si="298"/>
        <v>0.81610671923934019</v>
      </c>
      <c r="AM53" s="5">
        <f t="shared" si="298"/>
        <v>0.90509132141029247</v>
      </c>
      <c r="AN53" s="5">
        <f t="shared" si="298"/>
        <v>0.86356778108583365</v>
      </c>
      <c r="AO53" s="5">
        <f t="shared" si="298"/>
        <v>0.77382886978582088</v>
      </c>
      <c r="AP53" s="5">
        <f t="shared" si="298"/>
        <v>0.79371513235490021</v>
      </c>
      <c r="AQ53" s="5">
        <f t="shared" si="298"/>
        <v>0.79195449914350025</v>
      </c>
      <c r="AR53" s="5">
        <f t="shared" si="298"/>
        <v>0.68796918871342716</v>
      </c>
      <c r="AS53" s="5"/>
      <c r="AT53" s="5">
        <f>AT41/(AT41+AT42)</f>
        <v>1</v>
      </c>
      <c r="AU53" s="5">
        <f>AU41/(AU41+AU42)</f>
        <v>1</v>
      </c>
      <c r="AV53" s="5"/>
      <c r="AW53" s="5">
        <f>AW41/(AW41+AW42)</f>
        <v>1</v>
      </c>
      <c r="AX53" s="5"/>
      <c r="AY53" s="5"/>
      <c r="AZ53" s="5"/>
      <c r="BA53" s="5"/>
      <c r="BB53" s="5">
        <f>BB41/(BB41+BB42)</f>
        <v>1</v>
      </c>
      <c r="BC53" s="5">
        <f t="shared" ref="BC53:BD53" si="299">BC41/(BC41+BC42)</f>
        <v>1</v>
      </c>
      <c r="BD53" s="5">
        <f t="shared" si="299"/>
        <v>1</v>
      </c>
    </row>
    <row r="54" spans="1:56" x14ac:dyDescent="0.2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x14ac:dyDescent="0.2">
      <c r="A55" s="2" t="s">
        <v>49</v>
      </c>
      <c r="C55" s="5">
        <f>C39+C46</f>
        <v>4.4485219654377732E-2</v>
      </c>
      <c r="D55" s="5">
        <f t="shared" ref="D55:AR55" si="300">D39+D46</f>
        <v>2.4405548745599009E-2</v>
      </c>
      <c r="E55" s="5"/>
      <c r="F55" s="5">
        <f t="shared" si="300"/>
        <v>2.1905704602314256E-2</v>
      </c>
      <c r="G55" s="5">
        <f t="shared" si="300"/>
        <v>3.4740765768887717E-2</v>
      </c>
      <c r="H55" s="5">
        <f t="shared" si="300"/>
        <v>3.1938920073914009E-2</v>
      </c>
      <c r="I55" s="5">
        <f t="shared" si="300"/>
        <v>4.9333234443851064E-2</v>
      </c>
      <c r="J55" s="5">
        <f t="shared" si="300"/>
        <v>5.9250117182889805E-2</v>
      </c>
      <c r="K55" s="5"/>
      <c r="L55" s="5">
        <f t="shared" si="300"/>
        <v>0.93158675978866756</v>
      </c>
      <c r="M55" s="5"/>
      <c r="N55" s="5">
        <f t="shared" si="300"/>
        <v>1.3101188672938441E-2</v>
      </c>
      <c r="O55" s="5">
        <f t="shared" si="300"/>
        <v>3.1427945309682702E-2</v>
      </c>
      <c r="P55" s="5">
        <f t="shared" si="300"/>
        <v>5.9062426755691934E-2</v>
      </c>
      <c r="Q55" s="5">
        <f t="shared" si="300"/>
        <v>6.8082871644967624E-2</v>
      </c>
      <c r="R55" s="5">
        <f t="shared" si="300"/>
        <v>7.6832106997531346E-2</v>
      </c>
      <c r="S55" s="5">
        <f t="shared" si="300"/>
        <v>0.10463896611830503</v>
      </c>
      <c r="T55" s="5">
        <f t="shared" si="300"/>
        <v>2.4222426890334312E-2</v>
      </c>
      <c r="U55" s="5">
        <f t="shared" si="300"/>
        <v>2.0160391571028429E-2</v>
      </c>
      <c r="V55" s="5"/>
      <c r="W55" s="5">
        <f t="shared" si="300"/>
        <v>7.1017832096885086E-2</v>
      </c>
      <c r="X55" s="5">
        <f t="shared" si="300"/>
        <v>7.9034522696470155E-2</v>
      </c>
      <c r="Y55" s="5"/>
      <c r="Z55" s="5">
        <f t="shared" si="300"/>
        <v>1.9789293843672354E-2</v>
      </c>
      <c r="AA55" s="5">
        <f t="shared" si="300"/>
        <v>6.640751881003952E-2</v>
      </c>
      <c r="AB55" s="5"/>
      <c r="AC55" s="5">
        <f t="shared" si="300"/>
        <v>1.8869220372552661E-2</v>
      </c>
      <c r="AD55" s="5">
        <f t="shared" si="300"/>
        <v>2.9529820691510077E-2</v>
      </c>
      <c r="AE55" s="5">
        <f t="shared" si="300"/>
        <v>0.10521975846479542</v>
      </c>
      <c r="AF55" s="5">
        <f t="shared" si="300"/>
        <v>0.11909991112796486</v>
      </c>
      <c r="AG55" s="5">
        <f t="shared" si="300"/>
        <v>0.10261094852783512</v>
      </c>
      <c r="AH55" s="5">
        <f t="shared" si="300"/>
        <v>0.10117155998971386</v>
      </c>
      <c r="AI55" s="5">
        <f t="shared" si="300"/>
        <v>0.13510310852836002</v>
      </c>
      <c r="AJ55" s="5">
        <f t="shared" si="300"/>
        <v>9.8227941221072285E-2</v>
      </c>
      <c r="AK55" s="5">
        <f t="shared" si="300"/>
        <v>8.160965771138437E-2</v>
      </c>
      <c r="AL55" s="5">
        <f t="shared" si="300"/>
        <v>9.4473244975474741E-2</v>
      </c>
      <c r="AM55" s="5">
        <f t="shared" si="300"/>
        <v>5.0055370613770273E-2</v>
      </c>
      <c r="AN55" s="5">
        <f t="shared" si="300"/>
        <v>6.5032966616963964E-2</v>
      </c>
      <c r="AO55" s="5">
        <f t="shared" si="300"/>
        <v>6.9196696216730011E-2</v>
      </c>
      <c r="AP55" s="5">
        <f t="shared" si="300"/>
        <v>5.1062135813612713E-2</v>
      </c>
      <c r="AQ55" s="5">
        <f t="shared" si="300"/>
        <v>6.5017780945890793E-2</v>
      </c>
      <c r="AR55" s="5">
        <f t="shared" si="300"/>
        <v>3.0642074681461441E-2</v>
      </c>
      <c r="AT55" s="5">
        <f t="shared" ref="AT55:BB55" si="301">AT39+AT46</f>
        <v>3.3764872872749402E-2</v>
      </c>
      <c r="AU55" s="5">
        <f t="shared" si="301"/>
        <v>0.13271621589302335</v>
      </c>
      <c r="AV55" s="5"/>
      <c r="AW55" s="5">
        <f t="shared" si="301"/>
        <v>0.22821877413336397</v>
      </c>
      <c r="AX55" s="5">
        <f t="shared" si="301"/>
        <v>1.7290124887564533E-2</v>
      </c>
      <c r="AY55" s="5"/>
      <c r="AZ55" s="5">
        <f t="shared" si="301"/>
        <v>4.0612601214144735E-2</v>
      </c>
      <c r="BA55" s="5">
        <f t="shared" si="301"/>
        <v>0.19226323046520727</v>
      </c>
      <c r="BB55" s="5">
        <f t="shared" si="301"/>
        <v>6.6268927834047531E-2</v>
      </c>
      <c r="BC55" s="5">
        <f t="shared" ref="BC55:BD55" si="302">BC39+BC46</f>
        <v>0.1835153030703196</v>
      </c>
      <c r="BD55" s="5">
        <f t="shared" si="302"/>
        <v>5.9443776063314233E-2</v>
      </c>
    </row>
    <row r="56" spans="1:56" x14ac:dyDescent="0.2">
      <c r="A56" s="2" t="s">
        <v>87</v>
      </c>
      <c r="C56" s="5">
        <f>C55+C40</f>
        <v>4.4485219654377732E-2</v>
      </c>
      <c r="D56" s="5">
        <f t="shared" ref="D56:AR56" si="303">D55+D40</f>
        <v>2.4405548745599009E-2</v>
      </c>
      <c r="E56" s="5"/>
      <c r="F56" s="5">
        <f t="shared" si="303"/>
        <v>2.1905704602314256E-2</v>
      </c>
      <c r="G56" s="5">
        <f t="shared" si="303"/>
        <v>3.4740765768887717E-2</v>
      </c>
      <c r="H56" s="5">
        <f t="shared" si="303"/>
        <v>3.1938920073914009E-2</v>
      </c>
      <c r="I56" s="5">
        <f t="shared" si="303"/>
        <v>4.9333234443851064E-2</v>
      </c>
      <c r="J56" s="5">
        <f t="shared" si="303"/>
        <v>5.9250117182889805E-2</v>
      </c>
      <c r="K56" s="5"/>
      <c r="L56" s="5">
        <f t="shared" si="303"/>
        <v>0.93158675978866756</v>
      </c>
      <c r="M56" s="5"/>
      <c r="N56" s="5">
        <f t="shared" si="303"/>
        <v>2.488936372812962E-2</v>
      </c>
      <c r="O56" s="5">
        <f t="shared" si="303"/>
        <v>5.6466176580337556E-2</v>
      </c>
      <c r="P56" s="5">
        <f t="shared" si="303"/>
        <v>9.4414199508227631E-2</v>
      </c>
      <c r="Q56" s="5">
        <f t="shared" si="303"/>
        <v>0.10074328495768653</v>
      </c>
      <c r="R56" s="5">
        <f t="shared" si="303"/>
        <v>0.11536745690373629</v>
      </c>
      <c r="S56" s="5">
        <f t="shared" si="303"/>
        <v>0.13692458617537351</v>
      </c>
      <c r="T56" s="5">
        <f t="shared" si="303"/>
        <v>5.0864045056846358E-2</v>
      </c>
      <c r="U56" s="5">
        <f t="shared" si="303"/>
        <v>2.4776717658703123E-2</v>
      </c>
      <c r="V56" s="5"/>
      <c r="W56" s="5">
        <f t="shared" si="303"/>
        <v>9.7013767714644483E-2</v>
      </c>
      <c r="X56" s="5">
        <f t="shared" si="303"/>
        <v>0.10712220745831341</v>
      </c>
      <c r="Y56" s="5"/>
      <c r="Z56" s="5">
        <f t="shared" si="303"/>
        <v>6.0941667918437671E-2</v>
      </c>
      <c r="AA56" s="5">
        <f t="shared" si="303"/>
        <v>0.10623245001324985</v>
      </c>
      <c r="AB56" s="5"/>
      <c r="AC56" s="5">
        <f t="shared" si="303"/>
        <v>5.3739782118442658E-2</v>
      </c>
      <c r="AD56" s="5">
        <f t="shared" si="303"/>
        <v>5.7593153869168009E-2</v>
      </c>
      <c r="AE56" s="5">
        <f t="shared" si="303"/>
        <v>0.15035720750607529</v>
      </c>
      <c r="AF56" s="5">
        <f t="shared" si="303"/>
        <v>0.15909794832816485</v>
      </c>
      <c r="AG56" s="5">
        <f t="shared" si="303"/>
        <v>0.14040064702676217</v>
      </c>
      <c r="AH56" s="5">
        <f t="shared" si="303"/>
        <v>0.13577342934545711</v>
      </c>
      <c r="AI56" s="5">
        <f t="shared" si="303"/>
        <v>0.17114768156150334</v>
      </c>
      <c r="AJ56" s="5">
        <f t="shared" si="303"/>
        <v>0.13209798518756322</v>
      </c>
      <c r="AK56" s="5">
        <f t="shared" si="303"/>
        <v>0.11219131286672543</v>
      </c>
      <c r="AL56" s="5">
        <f t="shared" si="303"/>
        <v>0.12902555830985271</v>
      </c>
      <c r="AM56" s="5">
        <f t="shared" si="303"/>
        <v>8.7601849300495971E-2</v>
      </c>
      <c r="AN56" s="5">
        <f t="shared" si="303"/>
        <v>9.9694205483873644E-2</v>
      </c>
      <c r="AO56" s="5">
        <f t="shared" si="303"/>
        <v>0.10535032548810683</v>
      </c>
      <c r="AP56" s="5">
        <f t="shared" si="303"/>
        <v>9.1623930195662076E-2</v>
      </c>
      <c r="AQ56" s="5">
        <f t="shared" si="303"/>
        <v>9.5115150815008084E-2</v>
      </c>
      <c r="AR56" s="5">
        <f t="shared" si="303"/>
        <v>5.582508147177629E-2</v>
      </c>
      <c r="AT56" s="5">
        <f t="shared" ref="AT56" si="304">AT55+AT40</f>
        <v>5.2907227609718499E-2</v>
      </c>
      <c r="AU56" s="5">
        <f t="shared" ref="AU56" si="305">AU55+AU40</f>
        <v>0.15572174230646152</v>
      </c>
      <c r="AV56" s="5"/>
      <c r="AW56" s="5">
        <f t="shared" ref="AW56" si="306">AW55+AW40</f>
        <v>0.25301073287243919</v>
      </c>
      <c r="AX56" s="5">
        <f t="shared" ref="AX56" si="307">AX55+AX40</f>
        <v>3.9689480003820388E-2</v>
      </c>
      <c r="AY56" s="5"/>
      <c r="AZ56" s="5">
        <f t="shared" ref="AZ56" si="308">AZ55+AZ40</f>
        <v>6.9169375358692373E-2</v>
      </c>
      <c r="BA56" s="5">
        <f t="shared" ref="BA56" si="309">BA55+BA40</f>
        <v>0.21668139375309459</v>
      </c>
      <c r="BB56" s="5">
        <f t="shared" ref="BB56:BD56" si="310">BB55+BB40</f>
        <v>8.3552196280365906E-2</v>
      </c>
      <c r="BC56" s="5">
        <f t="shared" si="310"/>
        <v>0.21870770890023791</v>
      </c>
      <c r="BD56" s="5">
        <f t="shared" si="310"/>
        <v>7.8333575182075704E-2</v>
      </c>
    </row>
    <row r="57" spans="1:56" x14ac:dyDescent="0.2">
      <c r="AT57" s="5"/>
    </row>
    <row r="58" spans="1:56" x14ac:dyDescent="0.2">
      <c r="A58" s="2" t="s">
        <v>2</v>
      </c>
      <c r="C58" s="5">
        <f>C39</f>
        <v>1.4549633029363815E-2</v>
      </c>
      <c r="D58" s="5">
        <f>D39</f>
        <v>2.5978493123778473E-3</v>
      </c>
      <c r="E58" s="5"/>
      <c r="F58" s="5">
        <f t="shared" ref="F58:J59" si="311">F39</f>
        <v>4.2209324521310437E-3</v>
      </c>
      <c r="G58" s="5">
        <f t="shared" si="311"/>
        <v>7.1192713602964679E-3</v>
      </c>
      <c r="H58" s="5">
        <f t="shared" si="311"/>
        <v>2.7029157297028825E-3</v>
      </c>
      <c r="I58" s="5">
        <f t="shared" si="311"/>
        <v>4.8863027020678244E-3</v>
      </c>
      <c r="J58" s="5">
        <f t="shared" si="311"/>
        <v>1.3203276498941737E-2</v>
      </c>
      <c r="K58" s="5"/>
      <c r="L58" s="5">
        <f>L39</f>
        <v>2.0381492434440414E-3</v>
      </c>
      <c r="M58" s="5"/>
      <c r="N58" s="5">
        <f t="shared" ref="N58:U59" si="312">N39</f>
        <v>5.0316041372811338E-3</v>
      </c>
      <c r="O58" s="5">
        <f t="shared" si="312"/>
        <v>1.4984790658008373E-2</v>
      </c>
      <c r="P58" s="5">
        <f t="shared" si="312"/>
        <v>2.7605357674467014E-2</v>
      </c>
      <c r="Q58" s="5">
        <f t="shared" si="312"/>
        <v>3.336966845441465E-2</v>
      </c>
      <c r="R58" s="5">
        <f t="shared" si="312"/>
        <v>3.8722018033682679E-2</v>
      </c>
      <c r="S58" s="5">
        <f t="shared" si="312"/>
        <v>4.4368005962388102E-2</v>
      </c>
      <c r="T58" s="5">
        <f t="shared" si="312"/>
        <v>9.7351140339385564E-3</v>
      </c>
      <c r="U58" s="5">
        <f t="shared" si="312"/>
        <v>1.8144456848464832E-3</v>
      </c>
      <c r="V58" s="5"/>
      <c r="W58" s="5">
        <f>W39</f>
        <v>2.4392466708324175E-2</v>
      </c>
      <c r="X58" s="5">
        <f>X39</f>
        <v>2.8616009467600716E-2</v>
      </c>
      <c r="Y58" s="5"/>
      <c r="Z58" s="5">
        <f>Z39</f>
        <v>1.2201932730362949E-2</v>
      </c>
      <c r="AA58" s="5">
        <f>AA39</f>
        <v>3.173455870758566E-2</v>
      </c>
      <c r="AB58" s="5"/>
      <c r="AC58" s="5">
        <f t="shared" ref="AC58:AF59" si="313">AC39</f>
        <v>8.032300763571764E-3</v>
      </c>
      <c r="AD58" s="5">
        <f t="shared" si="313"/>
        <v>1.4079768081258315E-2</v>
      </c>
      <c r="AE58" s="5">
        <f t="shared" si="313"/>
        <v>5.3005703419933402E-2</v>
      </c>
      <c r="AF58" s="5">
        <f t="shared" si="313"/>
        <v>5.9718048396915732E-2</v>
      </c>
      <c r="AG58" s="5">
        <f t="shared" ref="AG58:AR58" si="314">AG39</f>
        <v>4.7718950001821796E-2</v>
      </c>
      <c r="AH58" s="5">
        <f t="shared" si="314"/>
        <v>5.4693050524625718E-2</v>
      </c>
      <c r="AI58" s="5">
        <f t="shared" si="314"/>
        <v>6.749710981188467E-2</v>
      </c>
      <c r="AJ58" s="5">
        <f t="shared" si="314"/>
        <v>4.8418194779035098E-2</v>
      </c>
      <c r="AK58" s="5">
        <f t="shared" si="314"/>
        <v>3.3638547238309273E-2</v>
      </c>
      <c r="AL58" s="5">
        <f t="shared" si="314"/>
        <v>3.7050241374686092E-2</v>
      </c>
      <c r="AM58" s="5">
        <f t="shared" si="314"/>
        <v>2.0181328136024274E-2</v>
      </c>
      <c r="AN58" s="5">
        <f t="shared" si="314"/>
        <v>2.7294649548725083E-2</v>
      </c>
      <c r="AO58" s="5">
        <f t="shared" si="314"/>
        <v>3.1217533259621053E-2</v>
      </c>
      <c r="AP58" s="5">
        <f t="shared" si="314"/>
        <v>1.827965616292453E-2</v>
      </c>
      <c r="AQ58" s="5">
        <f t="shared" si="314"/>
        <v>2.6094022364205403E-2</v>
      </c>
      <c r="AR58" s="5">
        <f t="shared" si="314"/>
        <v>2.0024227664536851E-2</v>
      </c>
      <c r="AT58" s="5">
        <f t="shared" ref="AT58:BB58" si="315">AT39</f>
        <v>0</v>
      </c>
      <c r="AU58" s="5">
        <f t="shared" si="315"/>
        <v>2.9575418490292667E-2</v>
      </c>
      <c r="AV58" s="5"/>
      <c r="AW58" s="5">
        <f t="shared" si="315"/>
        <v>9.9703781776300876E-2</v>
      </c>
      <c r="AX58" s="5">
        <f t="shared" si="315"/>
        <v>6.3693856944229115E-3</v>
      </c>
      <c r="AY58" s="5"/>
      <c r="AZ58" s="5">
        <f t="shared" si="315"/>
        <v>1.5537247261186845E-2</v>
      </c>
      <c r="BA58" s="5">
        <f t="shared" si="315"/>
        <v>8.9805667847175405E-2</v>
      </c>
      <c r="BB58" s="5">
        <f t="shared" si="315"/>
        <v>1.1160230620444156E-2</v>
      </c>
      <c r="BC58" s="5">
        <f t="shared" ref="BC58:BD58" si="316">BC39</f>
        <v>6.8461453690094112E-2</v>
      </c>
      <c r="BD58" s="5">
        <f t="shared" si="316"/>
        <v>2.642814829384816E-2</v>
      </c>
    </row>
    <row r="59" spans="1:56" x14ac:dyDescent="0.2">
      <c r="A59" s="2" t="s">
        <v>26</v>
      </c>
      <c r="C59" s="5">
        <f>C40</f>
        <v>0</v>
      </c>
      <c r="D59" s="5">
        <f>D40</f>
        <v>0</v>
      </c>
      <c r="E59" s="5"/>
      <c r="F59" s="5">
        <f t="shared" si="311"/>
        <v>0</v>
      </c>
      <c r="G59" s="5">
        <f t="shared" si="311"/>
        <v>0</v>
      </c>
      <c r="H59" s="5">
        <f t="shared" si="311"/>
        <v>0</v>
      </c>
      <c r="I59" s="5">
        <f t="shared" si="311"/>
        <v>0</v>
      </c>
      <c r="J59" s="5">
        <f t="shared" si="311"/>
        <v>0</v>
      </c>
      <c r="K59" s="5"/>
      <c r="L59" s="5">
        <f>L40</f>
        <v>0</v>
      </c>
      <c r="M59" s="5"/>
      <c r="N59" s="5">
        <f t="shared" si="312"/>
        <v>1.1788175055191179E-2</v>
      </c>
      <c r="O59" s="5">
        <f t="shared" si="312"/>
        <v>2.5038231270654854E-2</v>
      </c>
      <c r="P59" s="5">
        <f t="shared" si="312"/>
        <v>3.5351772752535704E-2</v>
      </c>
      <c r="Q59" s="5">
        <f t="shared" si="312"/>
        <v>3.2660413312718899E-2</v>
      </c>
      <c r="R59" s="5">
        <f t="shared" si="312"/>
        <v>3.8535349906204941E-2</v>
      </c>
      <c r="S59" s="5">
        <f t="shared" si="312"/>
        <v>3.2285620057068483E-2</v>
      </c>
      <c r="T59" s="5">
        <f t="shared" si="312"/>
        <v>2.6641618166512046E-2</v>
      </c>
      <c r="U59" s="5">
        <f t="shared" si="312"/>
        <v>4.6163260876746952E-3</v>
      </c>
      <c r="V59" s="5"/>
      <c r="W59" s="5">
        <f>W40</f>
        <v>2.59959356177594E-2</v>
      </c>
      <c r="X59" s="5">
        <f>X40</f>
        <v>2.808768476184325E-2</v>
      </c>
      <c r="Y59" s="5"/>
      <c r="Z59" s="5">
        <f>Z40</f>
        <v>4.1152374074765317E-2</v>
      </c>
      <c r="AA59" s="5">
        <f>AA40</f>
        <v>3.9824931203210338E-2</v>
      </c>
      <c r="AB59" s="5"/>
      <c r="AC59" s="5">
        <f t="shared" si="313"/>
        <v>3.4870561745889997E-2</v>
      </c>
      <c r="AD59" s="5">
        <f t="shared" si="313"/>
        <v>2.8063333177657933E-2</v>
      </c>
      <c r="AE59" s="5">
        <f t="shared" si="313"/>
        <v>4.5137449041279851E-2</v>
      </c>
      <c r="AF59" s="5">
        <f t="shared" si="313"/>
        <v>3.9998037200199989E-2</v>
      </c>
      <c r="AG59" s="5">
        <f t="shared" ref="AG59:AR59" si="317">AG40</f>
        <v>3.7789698498927049E-2</v>
      </c>
      <c r="AH59" s="5">
        <f t="shared" si="317"/>
        <v>3.4601869355743255E-2</v>
      </c>
      <c r="AI59" s="5">
        <f t="shared" si="317"/>
        <v>3.6044573033143304E-2</v>
      </c>
      <c r="AJ59" s="5">
        <f t="shared" si="317"/>
        <v>3.3870043966490924E-2</v>
      </c>
      <c r="AK59" s="5">
        <f t="shared" si="317"/>
        <v>3.0581655155341059E-2</v>
      </c>
      <c r="AL59" s="5">
        <f t="shared" si="317"/>
        <v>3.4552313334377964E-2</v>
      </c>
      <c r="AM59" s="5">
        <f t="shared" si="317"/>
        <v>3.7546478686725691E-2</v>
      </c>
      <c r="AN59" s="5">
        <f t="shared" si="317"/>
        <v>3.466123886690968E-2</v>
      </c>
      <c r="AO59" s="5">
        <f t="shared" si="317"/>
        <v>3.6153629271376816E-2</v>
      </c>
      <c r="AP59" s="5">
        <f t="shared" si="317"/>
        <v>4.0561794382049363E-2</v>
      </c>
      <c r="AQ59" s="5">
        <f t="shared" si="317"/>
        <v>3.0097369869117294E-2</v>
      </c>
      <c r="AR59" s="5">
        <f t="shared" si="317"/>
        <v>2.5183006790314849E-2</v>
      </c>
      <c r="AT59" s="5">
        <f t="shared" ref="AT59:BB59" si="318">AT40</f>
        <v>1.9142354736969094E-2</v>
      </c>
      <c r="AU59" s="5">
        <f t="shared" si="318"/>
        <v>2.3005526413438164E-2</v>
      </c>
      <c r="AV59" s="5"/>
      <c r="AW59" s="5">
        <f t="shared" si="318"/>
        <v>2.4791958739075196E-2</v>
      </c>
      <c r="AX59" s="5">
        <f t="shared" si="318"/>
        <v>2.2399355116255858E-2</v>
      </c>
      <c r="AY59" s="5"/>
      <c r="AZ59" s="5">
        <f t="shared" si="318"/>
        <v>2.8556774144547638E-2</v>
      </c>
      <c r="BA59" s="5">
        <f t="shared" si="318"/>
        <v>2.4418163287887328E-2</v>
      </c>
      <c r="BB59" s="5">
        <f t="shared" si="318"/>
        <v>1.7283268446318372E-2</v>
      </c>
      <c r="BC59" s="5">
        <f t="shared" ref="BC59:BD59" si="319">BC40</f>
        <v>3.5192405829918304E-2</v>
      </c>
      <c r="BD59" s="5">
        <f t="shared" si="319"/>
        <v>1.8889799118761479E-2</v>
      </c>
    </row>
    <row r="60" spans="1:56" x14ac:dyDescent="0.2">
      <c r="A60" s="2" t="s">
        <v>37</v>
      </c>
      <c r="C60" s="5">
        <f>C52</f>
        <v>3.4790661873718515E-2</v>
      </c>
      <c r="D60" s="5">
        <f t="shared" ref="D60:X60" si="320">D52</f>
        <v>7.8142623682200055E-3</v>
      </c>
      <c r="E60" s="5"/>
      <c r="F60" s="5">
        <f t="shared" si="320"/>
        <v>1.7359855087621189E-2</v>
      </c>
      <c r="G60" s="5">
        <f t="shared" si="320"/>
        <v>2.7397630479972998E-2</v>
      </c>
      <c r="H60" s="5">
        <f t="shared" si="320"/>
        <v>3.0257585810148362E-2</v>
      </c>
      <c r="I60" s="5">
        <f t="shared" si="320"/>
        <v>7.8398693299340336E-2</v>
      </c>
      <c r="J60" s="5">
        <f t="shared" si="320"/>
        <v>8.3972409176263696E-2</v>
      </c>
      <c r="K60" s="5"/>
      <c r="L60" s="5">
        <f t="shared" si="320"/>
        <v>5.4630777950027722E-3</v>
      </c>
      <c r="M60" s="5"/>
      <c r="N60" s="5">
        <f t="shared" si="320"/>
        <v>9.921091317953195E-3</v>
      </c>
      <c r="O60" s="5">
        <f t="shared" si="320"/>
        <v>3.1700775427540157E-3</v>
      </c>
      <c r="P60" s="5">
        <f t="shared" si="320"/>
        <v>9.0134770270509749E-3</v>
      </c>
      <c r="Q60" s="5">
        <f t="shared" si="320"/>
        <v>8.8223451384541202E-3</v>
      </c>
      <c r="R60" s="5">
        <f t="shared" si="320"/>
        <v>1.2701933786929763E-2</v>
      </c>
      <c r="S60" s="5">
        <f t="shared" si="320"/>
        <v>9.3119550414239704E-3</v>
      </c>
      <c r="T60" s="5">
        <f t="shared" si="320"/>
        <v>3.6013515849754128E-3</v>
      </c>
      <c r="U60" s="5">
        <f t="shared" si="320"/>
        <v>1.4187272588333986E-2</v>
      </c>
      <c r="V60" s="5"/>
      <c r="W60" s="5">
        <f t="shared" si="320"/>
        <v>0</v>
      </c>
      <c r="X60" s="5">
        <f t="shared" si="320"/>
        <v>0</v>
      </c>
      <c r="Y60" s="5"/>
      <c r="Z60" s="5">
        <f t="shared" ref="Z60:AF60" si="321">Z52</f>
        <v>0</v>
      </c>
      <c r="AA60" s="5">
        <f t="shared" si="321"/>
        <v>0</v>
      </c>
      <c r="AB60" s="5"/>
      <c r="AC60" s="5">
        <f t="shared" si="321"/>
        <v>6.1754690299354511E-3</v>
      </c>
      <c r="AD60" s="5">
        <f t="shared" si="321"/>
        <v>3.4879894213918738E-2</v>
      </c>
      <c r="AE60" s="5">
        <f t="shared" si="321"/>
        <v>8.2715582575379597E-3</v>
      </c>
      <c r="AF60" s="5">
        <f t="shared" si="321"/>
        <v>1.2642590849203479E-2</v>
      </c>
      <c r="AG60" s="5">
        <f t="shared" ref="AG60:AR60" si="322">AG52</f>
        <v>9.8232971195819103E-3</v>
      </c>
      <c r="AH60" s="5">
        <f t="shared" si="322"/>
        <v>1.226372199614535E-2</v>
      </c>
      <c r="AI60" s="5">
        <f t="shared" si="322"/>
        <v>8.610039028725364E-3</v>
      </c>
      <c r="AJ60" s="5">
        <f t="shared" si="322"/>
        <v>1.574145512266803E-2</v>
      </c>
      <c r="AK60" s="5">
        <f t="shared" si="322"/>
        <v>3.9517351201686278E-2</v>
      </c>
      <c r="AL60" s="5">
        <f t="shared" si="322"/>
        <v>4.5570718583462892E-2</v>
      </c>
      <c r="AM60" s="5">
        <f t="shared" si="322"/>
        <v>4.2047189331162943E-2</v>
      </c>
      <c r="AN60" s="5">
        <f t="shared" si="322"/>
        <v>2.4390643022462969E-2</v>
      </c>
      <c r="AO60" s="5">
        <f t="shared" si="322"/>
        <v>2.2558838066261078E-2</v>
      </c>
      <c r="AP60" s="5">
        <f t="shared" si="322"/>
        <v>2.7546164327162351E-2</v>
      </c>
      <c r="AQ60" s="5">
        <f t="shared" si="322"/>
        <v>4.380330026596628E-2</v>
      </c>
      <c r="AR60" s="5">
        <f t="shared" si="322"/>
        <v>2.3191525627591275E-2</v>
      </c>
      <c r="AT60" s="5">
        <f t="shared" ref="AT60:BB60" si="323">AT52</f>
        <v>6.2445851670473174E-3</v>
      </c>
      <c r="AU60" s="5">
        <f t="shared" si="323"/>
        <v>1.1490337642800708E-2</v>
      </c>
      <c r="AV60" s="5"/>
      <c r="AW60" s="5">
        <f t="shared" si="323"/>
        <v>9.1694813999602855E-3</v>
      </c>
      <c r="AX60" s="5">
        <f t="shared" si="323"/>
        <v>0</v>
      </c>
      <c r="AY60" s="5"/>
      <c r="AZ60" s="5">
        <f t="shared" si="323"/>
        <v>0</v>
      </c>
      <c r="BA60" s="5">
        <f t="shared" si="323"/>
        <v>0</v>
      </c>
      <c r="BB60" s="5">
        <f t="shared" si="323"/>
        <v>4.1536368268250863E-2</v>
      </c>
      <c r="BC60" s="5">
        <f t="shared" ref="BC60:BD60" si="324">BC52</f>
        <v>4.8379974654377145E-3</v>
      </c>
      <c r="BD60" s="5">
        <f t="shared" si="324"/>
        <v>8.0450904222300256E-4</v>
      </c>
    </row>
    <row r="61" spans="1:56" x14ac:dyDescent="0.2">
      <c r="AQ61" s="2"/>
    </row>
    <row r="62" spans="1:56" x14ac:dyDescent="0.2">
      <c r="A62" s="2" t="s">
        <v>45</v>
      </c>
      <c r="C62" s="7">
        <f>100*C58/(C58+C59+C60)</f>
        <v>29.488338198916779</v>
      </c>
      <c r="D62" s="7">
        <f t="shared" ref="D62:X62" si="325">100*D58/(D58+D59+D60)</f>
        <v>24.950263616733331</v>
      </c>
      <c r="E62" s="7"/>
      <c r="F62" s="7">
        <f t="shared" si="325"/>
        <v>19.558750784029563</v>
      </c>
      <c r="G62" s="7">
        <f t="shared" si="325"/>
        <v>20.625464571651396</v>
      </c>
      <c r="H62" s="7">
        <f t="shared" si="325"/>
        <v>8.200469056682568</v>
      </c>
      <c r="I62" s="7">
        <f t="shared" si="325"/>
        <v>5.8669663644880385</v>
      </c>
      <c r="J62" s="7">
        <f t="shared" si="325"/>
        <v>13.587016553782423</v>
      </c>
      <c r="K62" s="7"/>
      <c r="L62" s="7">
        <f t="shared" si="325"/>
        <v>27.170877951003277</v>
      </c>
      <c r="M62" s="7"/>
      <c r="N62" s="7">
        <f t="shared" si="325"/>
        <v>18.816156846200851</v>
      </c>
      <c r="O62" s="7">
        <f t="shared" si="325"/>
        <v>34.692557008844581</v>
      </c>
      <c r="P62" s="7">
        <f t="shared" si="325"/>
        <v>38.356432786940665</v>
      </c>
      <c r="Q62" s="7">
        <f t="shared" si="325"/>
        <v>44.580609919975274</v>
      </c>
      <c r="R62" s="7">
        <f t="shared" si="325"/>
        <v>43.043929077252308</v>
      </c>
      <c r="S62" s="7">
        <f t="shared" si="325"/>
        <v>51.611360517608581</v>
      </c>
      <c r="T62" s="7">
        <f t="shared" si="325"/>
        <v>24.351127198066173</v>
      </c>
      <c r="U62" s="7">
        <f t="shared" si="325"/>
        <v>8.8002802452561344</v>
      </c>
      <c r="V62" s="7"/>
      <c r="W62" s="7">
        <f t="shared" si="325"/>
        <v>48.408890900074056</v>
      </c>
      <c r="X62" s="7">
        <f t="shared" si="325"/>
        <v>50.465864449342291</v>
      </c>
      <c r="Y62" s="7"/>
      <c r="Z62" s="7">
        <f t="shared" ref="Z62:AF62" si="326">100*Z58/(Z58+Z59+Z60)</f>
        <v>22.869630327930967</v>
      </c>
      <c r="AA62" s="7">
        <f t="shared" si="326"/>
        <v>44.347100219894031</v>
      </c>
      <c r="AB62" s="7"/>
      <c r="AC62" s="7">
        <f t="shared" si="326"/>
        <v>16.366287344393324</v>
      </c>
      <c r="AD62" s="7">
        <f t="shared" si="326"/>
        <v>18.27995392132479</v>
      </c>
      <c r="AE62" s="7">
        <f t="shared" si="326"/>
        <v>49.810503700023993</v>
      </c>
      <c r="AF62" s="7">
        <f t="shared" si="326"/>
        <v>53.149476556398199</v>
      </c>
      <c r="AG62" s="7">
        <f t="shared" ref="AG62:AR62" si="327">100*AG58/(AG58+AG59+AG60)</f>
        <v>50.05557128967807</v>
      </c>
      <c r="AH62" s="7">
        <f t="shared" si="327"/>
        <v>53.853664753736346</v>
      </c>
      <c r="AI62" s="7">
        <f t="shared" si="327"/>
        <v>60.183748126368172</v>
      </c>
      <c r="AJ62" s="7">
        <f t="shared" si="327"/>
        <v>49.391355688752682</v>
      </c>
      <c r="AK62" s="7">
        <f t="shared" si="327"/>
        <v>32.426586199948176</v>
      </c>
      <c r="AL62" s="7">
        <f t="shared" si="327"/>
        <v>31.620044685607564</v>
      </c>
      <c r="AM62" s="7">
        <f t="shared" si="327"/>
        <v>20.22683930239652</v>
      </c>
      <c r="AN62" s="7">
        <f t="shared" si="327"/>
        <v>31.610591756419026</v>
      </c>
      <c r="AO62" s="7">
        <f t="shared" si="327"/>
        <v>34.713146950176444</v>
      </c>
      <c r="AP62" s="7">
        <f t="shared" si="327"/>
        <v>21.160042663500498</v>
      </c>
      <c r="AQ62" s="7">
        <f t="shared" si="327"/>
        <v>26.095407378137541</v>
      </c>
      <c r="AR62" s="7">
        <f t="shared" si="327"/>
        <v>29.275717338152152</v>
      </c>
      <c r="AT62" s="7">
        <f t="shared" ref="AT62:BB62" si="328">100*AT58/(AT58+AT59+AT60)</f>
        <v>0</v>
      </c>
      <c r="AU62" s="7">
        <f t="shared" si="328"/>
        <v>46.160178655411855</v>
      </c>
      <c r="AV62" s="7"/>
      <c r="AW62" s="7">
        <f t="shared" si="328"/>
        <v>74.592164175250687</v>
      </c>
      <c r="AX62" s="7">
        <f t="shared" si="328"/>
        <v>22.139953000857918</v>
      </c>
      <c r="AY62" s="7"/>
      <c r="AZ62" s="7">
        <f t="shared" si="328"/>
        <v>35.236630195780251</v>
      </c>
      <c r="BA62" s="7">
        <f t="shared" si="328"/>
        <v>78.622531703551132</v>
      </c>
      <c r="BB62" s="7">
        <f t="shared" si="328"/>
        <v>15.947773331745514</v>
      </c>
      <c r="BC62" s="7">
        <f t="shared" ref="BC62:BD62" si="329">100*BC58/(BC58+BC59+BC60)</f>
        <v>63.102849921054904</v>
      </c>
      <c r="BD62" s="7">
        <f t="shared" si="329"/>
        <v>57.299958252937017</v>
      </c>
    </row>
    <row r="63" spans="1:56" x14ac:dyDescent="0.2">
      <c r="A63" s="2" t="s">
        <v>46</v>
      </c>
      <c r="C63" s="7">
        <f>100*C59/(C60+C58+C59)</f>
        <v>0</v>
      </c>
      <c r="D63" s="7">
        <f t="shared" ref="D63:X63" si="330">100*D59/(D60+D58+D59)</f>
        <v>0</v>
      </c>
      <c r="E63" s="7"/>
      <c r="F63" s="7">
        <f t="shared" si="330"/>
        <v>0</v>
      </c>
      <c r="G63" s="7">
        <f t="shared" si="330"/>
        <v>0</v>
      </c>
      <c r="H63" s="7">
        <f t="shared" si="330"/>
        <v>0</v>
      </c>
      <c r="I63" s="7">
        <f t="shared" si="330"/>
        <v>0</v>
      </c>
      <c r="J63" s="7">
        <f t="shared" si="330"/>
        <v>0</v>
      </c>
      <c r="K63" s="7"/>
      <c r="L63" s="7">
        <f t="shared" si="330"/>
        <v>0</v>
      </c>
      <c r="M63" s="7"/>
      <c r="N63" s="7">
        <f t="shared" si="330"/>
        <v>44.082989185394332</v>
      </c>
      <c r="O63" s="7">
        <f t="shared" si="330"/>
        <v>57.968128189605245</v>
      </c>
      <c r="P63" s="7">
        <f t="shared" si="330"/>
        <v>49.119736518973262</v>
      </c>
      <c r="Q63" s="7">
        <f t="shared" si="330"/>
        <v>43.633071982975117</v>
      </c>
      <c r="R63" s="7">
        <f t="shared" si="330"/>
        <v>42.836426213296555</v>
      </c>
      <c r="S63" s="7">
        <f t="shared" si="330"/>
        <v>37.556449521586906</v>
      </c>
      <c r="T63" s="7">
        <f t="shared" si="330"/>
        <v>66.64055813556584</v>
      </c>
      <c r="U63" s="7">
        <f t="shared" si="330"/>
        <v>22.389737876590864</v>
      </c>
      <c r="V63" s="7"/>
      <c r="W63" s="7">
        <f t="shared" si="330"/>
        <v>51.591109099925944</v>
      </c>
      <c r="X63" s="7">
        <f t="shared" si="330"/>
        <v>49.534135550657716</v>
      </c>
      <c r="Y63" s="7"/>
      <c r="Z63" s="7">
        <f t="shared" ref="Z63:AF63" si="331">100*Z59/(Z60+Z58+Z59)</f>
        <v>77.130369672069037</v>
      </c>
      <c r="AA63" s="7">
        <f t="shared" si="331"/>
        <v>55.652899780105969</v>
      </c>
      <c r="AB63" s="7"/>
      <c r="AC63" s="7">
        <f t="shared" si="331"/>
        <v>71.050829667870744</v>
      </c>
      <c r="AD63" s="7">
        <f t="shared" si="331"/>
        <v>36.435006202213351</v>
      </c>
      <c r="AE63" s="7">
        <f t="shared" si="331"/>
        <v>42.416550058173705</v>
      </c>
      <c r="AF63" s="7">
        <f t="shared" si="331"/>
        <v>35.598530051490563</v>
      </c>
      <c r="AG63" s="7">
        <f t="shared" ref="AG63:AR63" si="332">100*AG59/(AG60+AG58+AG59)</f>
        <v>39.640120898642301</v>
      </c>
      <c r="AH63" s="7">
        <f t="shared" si="332"/>
        <v>34.070827175707855</v>
      </c>
      <c r="AI63" s="7">
        <f t="shared" si="332"/>
        <v>32.139116931006967</v>
      </c>
      <c r="AJ63" s="7">
        <f t="shared" si="332"/>
        <v>34.550800507477803</v>
      </c>
      <c r="AK63" s="7">
        <f t="shared" si="332"/>
        <v>29.479830683722444</v>
      </c>
      <c r="AL63" s="7">
        <f t="shared" si="332"/>
        <v>29.48822061846559</v>
      </c>
      <c r="AM63" s="7">
        <f t="shared" si="332"/>
        <v>37.631150222052121</v>
      </c>
      <c r="AN63" s="7">
        <f t="shared" si="332"/>
        <v>40.142016465083486</v>
      </c>
      <c r="AO63" s="7">
        <f t="shared" si="332"/>
        <v>40.201967120279072</v>
      </c>
      <c r="AP63" s="7">
        <f t="shared" si="332"/>
        <v>46.953251854546004</v>
      </c>
      <c r="AQ63" s="7">
        <f t="shared" si="332"/>
        <v>30.098967372024578</v>
      </c>
      <c r="AR63" s="7">
        <f t="shared" si="332"/>
        <v>36.817928804500333</v>
      </c>
      <c r="AT63" s="7">
        <f t="shared" ref="AT63:BB63" si="333">100*AT59/(AT60+AT58+AT59)</f>
        <v>75.402371492361809</v>
      </c>
      <c r="AU63" s="7">
        <f t="shared" si="333"/>
        <v>35.906143125401741</v>
      </c>
      <c r="AV63" s="7"/>
      <c r="AW63" s="7">
        <f t="shared" si="333"/>
        <v>18.547800530177131</v>
      </c>
      <c r="AX63" s="7">
        <f t="shared" si="333"/>
        <v>77.860046999142085</v>
      </c>
      <c r="AY63" s="7"/>
      <c r="AZ63" s="7">
        <f t="shared" si="333"/>
        <v>64.763369804219749</v>
      </c>
      <c r="BA63" s="7">
        <f t="shared" si="333"/>
        <v>21.377468296448868</v>
      </c>
      <c r="BB63" s="7">
        <f t="shared" si="333"/>
        <v>24.697486726544483</v>
      </c>
      <c r="BC63" s="7">
        <f t="shared" ref="BC63:BD63" si="334">100*BC59/(BC60+BC58+BC59)</f>
        <v>32.437831564296999</v>
      </c>
      <c r="BD63" s="7">
        <f t="shared" si="334"/>
        <v>40.95575251344237</v>
      </c>
    </row>
    <row r="64" spans="1:56" x14ac:dyDescent="0.2">
      <c r="A64" s="2" t="s">
        <v>44</v>
      </c>
      <c r="C64" s="7">
        <f>100*C60/(C60+C58+C59)</f>
        <v>70.511661801083221</v>
      </c>
      <c r="D64" s="7">
        <f t="shared" ref="D64:X64" si="335">100*D60/(D60+D58+D59)</f>
        <v>75.049736383266676</v>
      </c>
      <c r="E64" s="7"/>
      <c r="F64" s="7">
        <f t="shared" si="335"/>
        <v>80.44124921597043</v>
      </c>
      <c r="G64" s="7">
        <f t="shared" si="335"/>
        <v>79.374535428348594</v>
      </c>
      <c r="H64" s="7">
        <f t="shared" si="335"/>
        <v>91.799530943317436</v>
      </c>
      <c r="I64" s="7">
        <f t="shared" si="335"/>
        <v>94.13303363551195</v>
      </c>
      <c r="J64" s="7">
        <f t="shared" si="335"/>
        <v>86.412983446217581</v>
      </c>
      <c r="K64" s="7"/>
      <c r="L64" s="7">
        <f t="shared" si="335"/>
        <v>72.829122048996723</v>
      </c>
      <c r="M64" s="7"/>
      <c r="N64" s="7">
        <f t="shared" si="335"/>
        <v>37.100853968404813</v>
      </c>
      <c r="O64" s="7">
        <f t="shared" si="335"/>
        <v>7.3393148015501737</v>
      </c>
      <c r="P64" s="7">
        <f t="shared" si="335"/>
        <v>12.523830694086072</v>
      </c>
      <c r="Q64" s="7">
        <f t="shared" si="335"/>
        <v>11.786318097049625</v>
      </c>
      <c r="R64" s="7">
        <f t="shared" si="335"/>
        <v>14.119644709451146</v>
      </c>
      <c r="S64" s="7">
        <f t="shared" si="335"/>
        <v>10.832189960804513</v>
      </c>
      <c r="T64" s="7">
        <f t="shared" si="335"/>
        <v>9.0083146663679852</v>
      </c>
      <c r="U64" s="7">
        <f t="shared" si="335"/>
        <v>68.80998187815301</v>
      </c>
      <c r="V64" s="7"/>
      <c r="W64" s="7">
        <f t="shared" si="335"/>
        <v>0</v>
      </c>
      <c r="X64" s="7">
        <f t="shared" si="335"/>
        <v>0</v>
      </c>
      <c r="Y64" s="7"/>
      <c r="Z64" s="7">
        <f t="shared" ref="Z64:AF64" si="336">100*Z60/(Z60+Z58+Z59)</f>
        <v>0</v>
      </c>
      <c r="AA64" s="7">
        <f t="shared" si="336"/>
        <v>0</v>
      </c>
      <c r="AB64" s="7"/>
      <c r="AC64" s="7">
        <f t="shared" si="336"/>
        <v>12.582882987735934</v>
      </c>
      <c r="AD64" s="7">
        <f t="shared" si="336"/>
        <v>45.285039876461873</v>
      </c>
      <c r="AE64" s="7">
        <f t="shared" si="336"/>
        <v>7.7729462418022974</v>
      </c>
      <c r="AF64" s="7">
        <f t="shared" si="336"/>
        <v>11.251993392111235</v>
      </c>
      <c r="AG64" s="7">
        <f t="shared" ref="AG64:AR64" si="337">100*AG60/(AG60+AG58+AG59)</f>
        <v>10.304307811679621</v>
      </c>
      <c r="AH64" s="7">
        <f t="shared" si="337"/>
        <v>12.0755080705558</v>
      </c>
      <c r="AI64" s="7">
        <f t="shared" si="337"/>
        <v>7.6771349426248578</v>
      </c>
      <c r="AJ64" s="7">
        <f t="shared" si="337"/>
        <v>16.057843803769522</v>
      </c>
      <c r="AK64" s="7">
        <f t="shared" si="337"/>
        <v>38.09358311632937</v>
      </c>
      <c r="AL64" s="7">
        <f t="shared" si="337"/>
        <v>38.89173469592685</v>
      </c>
      <c r="AM64" s="7">
        <f t="shared" si="337"/>
        <v>42.142010475551352</v>
      </c>
      <c r="AN64" s="7">
        <f t="shared" si="337"/>
        <v>28.247391778497491</v>
      </c>
      <c r="AO64" s="7">
        <f t="shared" si="337"/>
        <v>25.084885929544484</v>
      </c>
      <c r="AP64" s="7">
        <f t="shared" si="337"/>
        <v>31.886705481953509</v>
      </c>
      <c r="AQ64" s="7">
        <f t="shared" si="337"/>
        <v>43.805625249837888</v>
      </c>
      <c r="AR64" s="7">
        <f t="shared" si="337"/>
        <v>33.906353857347518</v>
      </c>
      <c r="AT64" s="7">
        <f t="shared" ref="AT64:BB64" si="338">100*AT60/(AT60+AT58+AT59)</f>
        <v>24.597628507638195</v>
      </c>
      <c r="AU64" s="7">
        <f t="shared" si="338"/>
        <v>17.933678219186401</v>
      </c>
      <c r="AV64" s="7"/>
      <c r="AW64" s="7">
        <f t="shared" si="338"/>
        <v>6.8600352945721665</v>
      </c>
      <c r="AX64" s="7">
        <f t="shared" si="338"/>
        <v>0</v>
      </c>
      <c r="AY64" s="7"/>
      <c r="AZ64" s="7">
        <f t="shared" si="338"/>
        <v>0</v>
      </c>
      <c r="BA64" s="7">
        <f t="shared" si="338"/>
        <v>0</v>
      </c>
      <c r="BB64" s="7">
        <f t="shared" si="338"/>
        <v>59.354739941710001</v>
      </c>
      <c r="BC64" s="7">
        <f t="shared" ref="BC64:BD64" si="339">100*BC60/(BC60+BC58+BC59)</f>
        <v>4.4593185146480989</v>
      </c>
      <c r="BD64" s="7">
        <f t="shared" si="339"/>
        <v>1.7442892336206159</v>
      </c>
    </row>
    <row r="65" spans="1:56" x14ac:dyDescent="0.2">
      <c r="AF65" s="2" t="s">
        <v>48</v>
      </c>
      <c r="AG65" s="2" t="s">
        <v>48</v>
      </c>
      <c r="AH65" s="2" t="s">
        <v>48</v>
      </c>
      <c r="AI65" s="2" t="s">
        <v>48</v>
      </c>
      <c r="AJ65" s="2" t="s">
        <v>48</v>
      </c>
      <c r="AK65" s="2" t="s">
        <v>48</v>
      </c>
      <c r="AL65" s="2" t="s">
        <v>48</v>
      </c>
      <c r="AM65" s="2" t="s">
        <v>48</v>
      </c>
      <c r="AN65" s="2" t="s">
        <v>48</v>
      </c>
      <c r="AO65" s="2" t="s">
        <v>48</v>
      </c>
      <c r="AP65" s="2" t="s">
        <v>48</v>
      </c>
      <c r="AQ65" s="2" t="s">
        <v>48</v>
      </c>
      <c r="AR65" s="2" t="s">
        <v>48</v>
      </c>
    </row>
    <row r="66" spans="1:56" x14ac:dyDescent="0.2">
      <c r="A66" s="2" t="s">
        <v>86</v>
      </c>
      <c r="C66" s="5">
        <f>SUM(C39:C42)</f>
        <v>4.9340294903082331E-2</v>
      </c>
      <c r="D66" s="5">
        <f t="shared" ref="D66:AR66" si="340">SUM(D39:D42)</f>
        <v>1.0412111680597852E-2</v>
      </c>
      <c r="E66" s="5"/>
      <c r="F66" s="5">
        <f t="shared" si="340"/>
        <v>2.1580787539752233E-2</v>
      </c>
      <c r="G66" s="5">
        <f t="shared" si="340"/>
        <v>3.4516901840269468E-2</v>
      </c>
      <c r="H66" s="5">
        <f t="shared" si="340"/>
        <v>3.2960501539851243E-2</v>
      </c>
      <c r="I66" s="5">
        <f t="shared" si="340"/>
        <v>8.3284996001408165E-2</v>
      </c>
      <c r="J66" s="5">
        <f t="shared" si="340"/>
        <v>9.7175685675205431E-2</v>
      </c>
      <c r="K66" s="5"/>
      <c r="L66" s="5">
        <f t="shared" si="340"/>
        <v>7.5012270384468144E-3</v>
      </c>
      <c r="M66" s="5"/>
      <c r="N66" s="5">
        <f t="shared" si="340"/>
        <v>2.6740870510425507E-2</v>
      </c>
      <c r="O66" s="5">
        <f t="shared" si="340"/>
        <v>4.3193099471417244E-2</v>
      </c>
      <c r="P66" s="5">
        <f t="shared" si="340"/>
        <v>7.1970607454053689E-2</v>
      </c>
      <c r="Q66" s="5">
        <f t="shared" si="340"/>
        <v>7.485242690558766E-2</v>
      </c>
      <c r="R66" s="5">
        <f t="shared" si="340"/>
        <v>8.9959301726817376E-2</v>
      </c>
      <c r="S66" s="5">
        <f t="shared" si="340"/>
        <v>8.596558106088055E-2</v>
      </c>
      <c r="T66" s="5">
        <f t="shared" si="340"/>
        <v>3.9978083785426013E-2</v>
      </c>
      <c r="U66" s="5">
        <f t="shared" si="340"/>
        <v>2.0618044360855167E-2</v>
      </c>
      <c r="V66" s="5"/>
      <c r="W66" s="5">
        <f t="shared" si="340"/>
        <v>5.5059219120336407E-2</v>
      </c>
      <c r="X66" s="5">
        <f t="shared" si="340"/>
        <v>5.6703694229443963E-2</v>
      </c>
      <c r="Y66" s="5"/>
      <c r="Z66" s="5">
        <f t="shared" si="340"/>
        <v>5.5144957572433477E-2</v>
      </c>
      <c r="AA66" s="5">
        <f t="shared" si="340"/>
        <v>7.6328797274805904E-2</v>
      </c>
      <c r="AB66" s="5"/>
      <c r="AC66" s="5">
        <f t="shared" si="340"/>
        <v>4.9078331539397217E-2</v>
      </c>
      <c r="AD66" s="5">
        <f t="shared" si="340"/>
        <v>7.702299547283499E-2</v>
      </c>
      <c r="AE66" s="5">
        <f t="shared" si="340"/>
        <v>0.10641471071875119</v>
      </c>
      <c r="AF66" s="5">
        <f t="shared" si="340"/>
        <v>0.11235867644631921</v>
      </c>
      <c r="AG66" s="5">
        <f t="shared" si="340"/>
        <v>9.533194562033076E-2</v>
      </c>
      <c r="AH66" s="5">
        <f t="shared" si="340"/>
        <v>0.10155864187651432</v>
      </c>
      <c r="AI66" s="5">
        <f t="shared" si="340"/>
        <v>0.11215172187375333</v>
      </c>
      <c r="AJ66" s="5">
        <f t="shared" si="340"/>
        <v>9.8029693868194046E-2</v>
      </c>
      <c r="AK66" s="5">
        <f t="shared" si="340"/>
        <v>0.10373755359533662</v>
      </c>
      <c r="AL66" s="5">
        <f t="shared" si="340"/>
        <v>0.11717327329252694</v>
      </c>
      <c r="AM66" s="5">
        <f t="shared" si="340"/>
        <v>9.9774996153912915E-2</v>
      </c>
      <c r="AN66" s="5">
        <f t="shared" si="340"/>
        <v>8.6346531438097743E-2</v>
      </c>
      <c r="AO66" s="5">
        <f t="shared" si="340"/>
        <v>8.9930000597258961E-2</v>
      </c>
      <c r="AP66" s="5">
        <f t="shared" si="340"/>
        <v>8.638761487213624E-2</v>
      </c>
      <c r="AQ66" s="5">
        <f t="shared" si="340"/>
        <v>9.9994692499288995E-2</v>
      </c>
      <c r="AR66" s="5">
        <f t="shared" si="340"/>
        <v>6.8398760082442972E-2</v>
      </c>
      <c r="AT66" s="5">
        <f>SUM(AT39:AT42)</f>
        <v>2.5386939904016411E-2</v>
      </c>
      <c r="AU66" s="5">
        <f>SUM(AU39:AU42)</f>
        <v>6.4071282546531536E-2</v>
      </c>
      <c r="AV66" s="5"/>
      <c r="AW66" s="5">
        <f>SUM(AW39:AW42)</f>
        <v>0.13366522191533636</v>
      </c>
      <c r="AX66" s="5">
        <f>SUM(AX39:AX42)</f>
        <v>2.8768740810678768E-2</v>
      </c>
      <c r="AY66" s="5"/>
      <c r="AZ66" s="5">
        <f>SUM(AZ39:AZ42)</f>
        <v>4.4094021405734485E-2</v>
      </c>
      <c r="BA66" s="5">
        <f>SUM(BA39:BA42)</f>
        <v>0.11422383113506274</v>
      </c>
      <c r="BB66" s="5">
        <f>SUM(BB39:BB42)</f>
        <v>6.9979867335013393E-2</v>
      </c>
      <c r="BC66" s="5">
        <f t="shared" ref="BC66:BD66" si="341">SUM(BC39:BC42)</f>
        <v>0.10849185698545012</v>
      </c>
      <c r="BD66" s="5">
        <f t="shared" si="341"/>
        <v>4.6122456454832643E-2</v>
      </c>
    </row>
    <row r="67" spans="1:56" x14ac:dyDescent="0.2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2" t="s">
        <v>86</v>
      </c>
      <c r="C68" s="4">
        <f>SUM(C8:C11)</f>
        <v>2.7800000000000002</v>
      </c>
      <c r="D68" s="4">
        <f t="shared" ref="D68:AR68" si="342">SUM(D8:D11)</f>
        <v>0.64999999999999991</v>
      </c>
      <c r="E68" s="4"/>
      <c r="F68" s="4">
        <f t="shared" si="342"/>
        <v>1.23</v>
      </c>
      <c r="G68" s="4">
        <f t="shared" si="342"/>
        <v>1.98</v>
      </c>
      <c r="H68" s="4">
        <f t="shared" si="342"/>
        <v>1.69</v>
      </c>
      <c r="I68" s="4">
        <f t="shared" si="342"/>
        <v>3.8699999999999997</v>
      </c>
      <c r="J68" s="4">
        <f t="shared" si="342"/>
        <v>5.21</v>
      </c>
      <c r="K68" s="4"/>
      <c r="L68" s="4">
        <f t="shared" si="342"/>
        <v>0.75</v>
      </c>
      <c r="M68" s="4"/>
      <c r="N68" s="4">
        <f t="shared" si="342"/>
        <v>1.5</v>
      </c>
      <c r="O68" s="4">
        <f t="shared" si="342"/>
        <v>2.56</v>
      </c>
      <c r="P68" s="4">
        <f t="shared" si="342"/>
        <v>4.26</v>
      </c>
      <c r="Q68" s="4">
        <f t="shared" si="342"/>
        <v>4.5599999999999996</v>
      </c>
      <c r="R68" s="4">
        <f t="shared" si="342"/>
        <v>5.35</v>
      </c>
      <c r="S68" s="4">
        <f t="shared" si="342"/>
        <v>5.3100000000000005</v>
      </c>
      <c r="T68" s="4">
        <f t="shared" si="342"/>
        <v>2.21</v>
      </c>
      <c r="U68" s="4">
        <f t="shared" si="342"/>
        <v>1.04</v>
      </c>
      <c r="V68" s="4"/>
      <c r="W68" s="4">
        <f t="shared" si="342"/>
        <v>3.3200000000000003</v>
      </c>
      <c r="X68" s="4">
        <f t="shared" si="342"/>
        <v>3.48</v>
      </c>
      <c r="Y68" s="4"/>
      <c r="Z68" s="4">
        <f t="shared" si="342"/>
        <v>2.9899999999999998</v>
      </c>
      <c r="AA68" s="4">
        <f t="shared" si="342"/>
        <v>4.419999999999999</v>
      </c>
      <c r="AB68" s="4"/>
      <c r="AC68" s="4">
        <f t="shared" si="342"/>
        <v>2.63</v>
      </c>
      <c r="AD68" s="4">
        <f t="shared" si="342"/>
        <v>3.9</v>
      </c>
      <c r="AE68" s="4">
        <f t="shared" si="342"/>
        <v>6.49</v>
      </c>
      <c r="AF68" s="4">
        <f t="shared" si="342"/>
        <v>6.82</v>
      </c>
      <c r="AG68" s="4">
        <f t="shared" si="342"/>
        <v>5.73</v>
      </c>
      <c r="AH68" s="4">
        <f t="shared" si="342"/>
        <v>6.15</v>
      </c>
      <c r="AI68" s="4">
        <f t="shared" si="342"/>
        <v>7.05</v>
      </c>
      <c r="AJ68" s="4">
        <f t="shared" si="342"/>
        <v>5.8100000000000005</v>
      </c>
      <c r="AK68" s="4">
        <f t="shared" si="342"/>
        <v>5.6199999999999992</v>
      </c>
      <c r="AL68" s="4">
        <f t="shared" si="342"/>
        <v>6.3900000000000006</v>
      </c>
      <c r="AM68" s="4">
        <f t="shared" si="342"/>
        <v>4.99</v>
      </c>
      <c r="AN68" s="4">
        <f t="shared" si="342"/>
        <v>4.66</v>
      </c>
      <c r="AO68" s="4">
        <f t="shared" si="342"/>
        <v>5.04</v>
      </c>
      <c r="AP68" s="4">
        <f t="shared" si="342"/>
        <v>4.4800000000000004</v>
      </c>
      <c r="AQ68" s="4">
        <f t="shared" si="342"/>
        <v>5.3</v>
      </c>
      <c r="AR68" s="4">
        <f t="shared" si="342"/>
        <v>3.83</v>
      </c>
      <c r="AT68" s="4">
        <f t="shared" ref="AT68:BB68" si="343">SUM(AT8:AT11)</f>
        <v>1.18</v>
      </c>
      <c r="AU68" s="4">
        <f t="shared" si="343"/>
        <v>3.72</v>
      </c>
      <c r="AV68" s="4"/>
      <c r="AW68" s="4">
        <f t="shared" si="343"/>
        <v>8.57</v>
      </c>
      <c r="AX68" s="4">
        <f t="shared" si="343"/>
        <v>1.57</v>
      </c>
      <c r="AY68" s="4"/>
      <c r="AZ68" s="4">
        <f t="shared" si="343"/>
        <v>2.5596282527881042</v>
      </c>
      <c r="BA68" s="4">
        <f t="shared" si="343"/>
        <v>7.6999999999999993</v>
      </c>
      <c r="BB68" s="4">
        <f t="shared" si="343"/>
        <v>3.26</v>
      </c>
      <c r="BC68" s="4">
        <f t="shared" ref="BC68:BD68" si="344">SUM(BC8:BC11)</f>
        <v>6.51</v>
      </c>
      <c r="BD68" s="4">
        <f t="shared" si="344"/>
        <v>2.88</v>
      </c>
    </row>
    <row r="69" spans="1:56" x14ac:dyDescent="0.2">
      <c r="AT69" s="5"/>
      <c r="AU69" s="5"/>
      <c r="AV69" s="5"/>
      <c r="AW69" s="5"/>
      <c r="AX69" s="5"/>
      <c r="AY69" s="5"/>
      <c r="AZ69" s="5"/>
      <c r="BA69" s="5"/>
      <c r="BB69" s="5"/>
    </row>
    <row r="70" spans="1:56" x14ac:dyDescent="0.2">
      <c r="A70" s="2" t="s">
        <v>88</v>
      </c>
      <c r="C70" s="4" t="s">
        <v>89</v>
      </c>
      <c r="D70" s="4" t="s">
        <v>90</v>
      </c>
      <c r="E70" s="4"/>
      <c r="F70" s="4" t="s">
        <v>91</v>
      </c>
      <c r="G70" s="4" t="s">
        <v>89</v>
      </c>
      <c r="H70" s="4" t="s">
        <v>89</v>
      </c>
      <c r="I70" s="4" t="s">
        <v>93</v>
      </c>
      <c r="J70" s="4" t="s">
        <v>92</v>
      </c>
      <c r="K70" s="4"/>
      <c r="L70" s="4" t="s">
        <v>90</v>
      </c>
      <c r="M70" s="4"/>
      <c r="N70" s="4" t="s">
        <v>89</v>
      </c>
      <c r="O70" s="4" t="s">
        <v>89</v>
      </c>
      <c r="P70" s="4" t="s">
        <v>94</v>
      </c>
      <c r="Q70" s="4" t="s">
        <v>94</v>
      </c>
      <c r="R70" s="4" t="s">
        <v>92</v>
      </c>
      <c r="S70" s="4" t="s">
        <v>92</v>
      </c>
      <c r="T70" s="4" t="s">
        <v>89</v>
      </c>
      <c r="U70" s="4" t="s">
        <v>91</v>
      </c>
      <c r="V70" s="4"/>
      <c r="W70" s="4" t="s">
        <v>89</v>
      </c>
      <c r="X70" s="4" t="s">
        <v>95</v>
      </c>
      <c r="Y70" s="4"/>
      <c r="Z70" s="4" t="s">
        <v>89</v>
      </c>
      <c r="AA70" s="4" t="s">
        <v>94</v>
      </c>
      <c r="AB70" s="4"/>
      <c r="AC70" s="4" t="s">
        <v>89</v>
      </c>
      <c r="AD70" s="4" t="s">
        <v>94</v>
      </c>
      <c r="AE70" s="4" t="s">
        <v>96</v>
      </c>
      <c r="AF70" s="4" t="s">
        <v>97</v>
      </c>
      <c r="AG70" s="4" t="s">
        <v>92</v>
      </c>
      <c r="AH70" s="4" t="s">
        <v>92</v>
      </c>
      <c r="AI70" s="4" t="s">
        <v>97</v>
      </c>
      <c r="AJ70" s="4" t="s">
        <v>92</v>
      </c>
      <c r="AK70" s="4" t="s">
        <v>92</v>
      </c>
      <c r="AL70" s="4" t="s">
        <v>97</v>
      </c>
      <c r="AM70" s="4" t="s">
        <v>92</v>
      </c>
      <c r="AN70" s="4" t="s">
        <v>92</v>
      </c>
      <c r="AO70" s="4" t="s">
        <v>92</v>
      </c>
      <c r="AP70" s="4" t="s">
        <v>92</v>
      </c>
      <c r="AQ70" s="4" t="s">
        <v>92</v>
      </c>
      <c r="AR70" s="4" t="s">
        <v>94</v>
      </c>
      <c r="AT70" s="2" t="s">
        <v>89</v>
      </c>
      <c r="AU70" s="2" t="s">
        <v>94</v>
      </c>
      <c r="AW70" s="2" t="s">
        <v>97</v>
      </c>
      <c r="AX70" s="2" t="s">
        <v>89</v>
      </c>
      <c r="AZ70" s="2" t="s">
        <v>89</v>
      </c>
      <c r="BA70" s="2" t="s">
        <v>97</v>
      </c>
      <c r="BB70" s="2" t="s">
        <v>94</v>
      </c>
      <c r="BC70" s="2" t="s">
        <v>97</v>
      </c>
      <c r="BD70" s="2" t="s">
        <v>89</v>
      </c>
    </row>
    <row r="71" spans="1:56" x14ac:dyDescent="0.2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</row>
    <row r="72" spans="1:56" x14ac:dyDescent="0.2">
      <c r="Z72" s="5" t="s">
        <v>50</v>
      </c>
    </row>
    <row r="73" spans="1:56" x14ac:dyDescent="0.2">
      <c r="Z73" s="2" t="s">
        <v>51</v>
      </c>
    </row>
    <row r="74" spans="1:56" x14ac:dyDescent="0.2">
      <c r="Z74" s="5" t="s">
        <v>52</v>
      </c>
    </row>
    <row r="75" spans="1:56" x14ac:dyDescent="0.2">
      <c r="Z75" s="5" t="s">
        <v>53</v>
      </c>
    </row>
    <row r="76" spans="1:56" x14ac:dyDescent="0.2">
      <c r="Z76" s="5" t="s">
        <v>54</v>
      </c>
      <c r="AA76" s="2">
        <f>1</f>
        <v>1</v>
      </c>
    </row>
    <row r="77" spans="1:56" x14ac:dyDescent="0.2">
      <c r="Z77" s="5" t="s">
        <v>55</v>
      </c>
      <c r="AA77" s="2">
        <v>1</v>
      </c>
    </row>
    <row r="78" spans="1:56" x14ac:dyDescent="0.2">
      <c r="Z78" s="5" t="s">
        <v>56</v>
      </c>
    </row>
    <row r="79" spans="1:56" x14ac:dyDescent="0.2">
      <c r="Z79" s="5" t="s">
        <v>57</v>
      </c>
      <c r="AA79" s="2">
        <f>0.5</f>
        <v>0.5</v>
      </c>
    </row>
    <row r="80" spans="1:56" x14ac:dyDescent="0.2">
      <c r="Z80" s="5" t="s">
        <v>58</v>
      </c>
      <c r="AA80" s="2">
        <f>1+0.5</f>
        <v>1.5</v>
      </c>
    </row>
    <row r="81" spans="26:27" x14ac:dyDescent="0.2">
      <c r="Z81" s="5" t="s">
        <v>59</v>
      </c>
    </row>
    <row r="82" spans="26:27" x14ac:dyDescent="0.2">
      <c r="Z82" s="5" t="s">
        <v>60</v>
      </c>
      <c r="AA82" s="2">
        <f>0.5</f>
        <v>0.5</v>
      </c>
    </row>
    <row r="83" spans="26:27" x14ac:dyDescent="0.2">
      <c r="Z83" s="5" t="s">
        <v>61</v>
      </c>
      <c r="AA83" s="2">
        <f>0.5</f>
        <v>0.5</v>
      </c>
    </row>
    <row r="84" spans="26:27" x14ac:dyDescent="0.2">
      <c r="Z84" s="5" t="s">
        <v>62</v>
      </c>
    </row>
    <row r="85" spans="26:27" x14ac:dyDescent="0.2">
      <c r="Z85" s="5" t="s">
        <v>63</v>
      </c>
      <c r="AA85" s="2">
        <f>1</f>
        <v>1</v>
      </c>
    </row>
    <row r="86" spans="26:27" x14ac:dyDescent="0.2">
      <c r="Z86" s="5" t="s">
        <v>64</v>
      </c>
      <c r="AA86" s="2">
        <f>1+0.5</f>
        <v>1.5</v>
      </c>
    </row>
    <row r="87" spans="26:27" x14ac:dyDescent="0.2">
      <c r="Z87" s="5" t="s">
        <v>65</v>
      </c>
      <c r="AA87" s="2">
        <f>0.5+1</f>
        <v>1.5</v>
      </c>
    </row>
    <row r="88" spans="26:27" x14ac:dyDescent="0.2">
      <c r="Z88" s="5" t="s">
        <v>66</v>
      </c>
    </row>
    <row r="89" spans="26:27" x14ac:dyDescent="0.2">
      <c r="Z89" s="5" t="s">
        <v>67</v>
      </c>
      <c r="AA89" s="2">
        <f>0.5+1+1+0.5+1</f>
        <v>4</v>
      </c>
    </row>
    <row r="90" spans="26:27" x14ac:dyDescent="0.2">
      <c r="Z90" s="5" t="s">
        <v>68</v>
      </c>
      <c r="AA90" s="2">
        <f>0.5+0.5</f>
        <v>1</v>
      </c>
    </row>
    <row r="91" spans="26:27" x14ac:dyDescent="0.2">
      <c r="Z91" s="5" t="s">
        <v>69</v>
      </c>
      <c r="AA91" s="2">
        <f>1+0.5+0.5</f>
        <v>2</v>
      </c>
    </row>
    <row r="92" spans="26:27" x14ac:dyDescent="0.2">
      <c r="Z92" s="5" t="s">
        <v>70</v>
      </c>
      <c r="AA92" s="2">
        <f>1+0.5+0.5</f>
        <v>2</v>
      </c>
    </row>
    <row r="93" spans="26:27" x14ac:dyDescent="0.2">
      <c r="Z93" s="2" t="s">
        <v>71</v>
      </c>
      <c r="AA93" s="2">
        <f>1</f>
        <v>1</v>
      </c>
    </row>
    <row r="94" spans="26:27" x14ac:dyDescent="0.2">
      <c r="Z94" s="5" t="s">
        <v>72</v>
      </c>
      <c r="AA94" s="2">
        <f>1</f>
        <v>1</v>
      </c>
    </row>
    <row r="95" spans="26:27" x14ac:dyDescent="0.2">
      <c r="Z95" s="5" t="s">
        <v>73</v>
      </c>
      <c r="AA95" s="2">
        <f>1</f>
        <v>1</v>
      </c>
    </row>
    <row r="96" spans="26:27" x14ac:dyDescent="0.2">
      <c r="Z96" s="5" t="s">
        <v>74</v>
      </c>
    </row>
    <row r="97" spans="26:26" x14ac:dyDescent="0.2">
      <c r="Z97" s="5" t="s">
        <v>75</v>
      </c>
    </row>
    <row r="98" spans="26:26" x14ac:dyDescent="0.2">
      <c r="Z98" s="5" t="s">
        <v>76</v>
      </c>
    </row>
    <row r="99" spans="26:26" x14ac:dyDescent="0.2">
      <c r="Z99" s="5" t="s">
        <v>77</v>
      </c>
    </row>
    <row r="100" spans="26:26" x14ac:dyDescent="0.2">
      <c r="Z100" s="5" t="s">
        <v>78</v>
      </c>
    </row>
    <row r="101" spans="26:26" x14ac:dyDescent="0.2">
      <c r="Z101" s="5" t="s">
        <v>79</v>
      </c>
    </row>
    <row r="102" spans="26:26" x14ac:dyDescent="0.2">
      <c r="Z102" s="5" t="s">
        <v>80</v>
      </c>
    </row>
    <row r="103" spans="26:26" x14ac:dyDescent="0.2">
      <c r="Z103" s="5" t="s">
        <v>81</v>
      </c>
    </row>
    <row r="104" spans="26:26" x14ac:dyDescent="0.2">
      <c r="Z104" s="5" t="s">
        <v>82</v>
      </c>
    </row>
    <row r="105" spans="26:26" x14ac:dyDescent="0.2">
      <c r="Z105" s="5" t="s">
        <v>83</v>
      </c>
    </row>
    <row r="106" spans="26:26" x14ac:dyDescent="0.2">
      <c r="Z106" s="5" t="s">
        <v>84</v>
      </c>
    </row>
    <row r="108" spans="26:26" x14ac:dyDescent="0.2">
      <c r="Z108" s="5" t="s">
        <v>85</v>
      </c>
    </row>
  </sheetData>
  <pageMargins left="0.75" right="0.75" top="1" bottom="1" header="0.5" footer="0.5"/>
  <pageSetup paperSize="9" orientation="portrait" horizontalDpi="4294967292" verticalDpi="429496729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6"/>
  <sheetViews>
    <sheetView zoomScale="110" zoomScaleNormal="110" zoomScalePageLayoutView="110" workbookViewId="0">
      <pane xSplit="3160" ySplit="3480" topLeftCell="A26" activePane="bottomRight"/>
      <selection pane="topRight" activeCell="C2" sqref="C2"/>
      <selection pane="bottomLeft" activeCell="A36" sqref="A36:B49"/>
      <selection pane="bottomRight" activeCell="B42" sqref="B42"/>
    </sheetView>
  </sheetViews>
  <sheetFormatPr baseColWidth="10" defaultColWidth="8.33203125" defaultRowHeight="16" x14ac:dyDescent="0.2"/>
  <cols>
    <col min="1" max="2" width="8.33203125" style="2"/>
    <col min="3" max="3" width="10.6640625" style="2" customWidth="1"/>
    <col min="4" max="4" width="9.6640625" style="2" customWidth="1"/>
    <col min="5" max="5" width="2.1640625" style="2" customWidth="1"/>
    <col min="6" max="7" width="8.33203125" style="2"/>
    <col min="8" max="8" width="1.33203125" style="2" customWidth="1"/>
    <col min="9" max="9" width="8.33203125" style="2"/>
    <col min="10" max="10" width="4.6640625" style="2" customWidth="1"/>
    <col min="11" max="13" width="8.33203125" style="2"/>
    <col min="14" max="14" width="2.5" style="2" customWidth="1"/>
    <col min="15" max="16" width="8.33203125" style="2"/>
    <col min="18" max="18" width="2.5" customWidth="1"/>
    <col min="19" max="21" width="8.33203125" style="2"/>
    <col min="22" max="22" width="3" style="2" customWidth="1"/>
    <col min="23" max="26" width="8.33203125" style="2"/>
    <col min="27" max="27" width="3" style="2" customWidth="1"/>
    <col min="29" max="30" width="8.33203125" style="2"/>
    <col min="31" max="31" width="1.5" style="2" customWidth="1"/>
    <col min="32" max="36" width="8.33203125" style="2"/>
    <col min="37" max="37" width="5" style="2" customWidth="1"/>
    <col min="38" max="38" width="8.33203125" style="2"/>
    <col min="40" max="42" width="8.33203125" style="2"/>
    <col min="43" max="43" width="1.5" style="2" customWidth="1"/>
    <col min="44" max="44" width="8.33203125" style="2"/>
    <col min="46" max="46" width="0.83203125" customWidth="1"/>
    <col min="48" max="49" width="8.33203125" style="2"/>
    <col min="51" max="55" width="8.33203125" style="2"/>
    <col min="57" max="58" width="8.33203125" style="2"/>
    <col min="59" max="59" width="2.6640625" customWidth="1"/>
    <col min="60" max="16384" width="8.33203125" style="2"/>
  </cols>
  <sheetData>
    <row r="1" spans="1:59" x14ac:dyDescent="0.2">
      <c r="A1" s="38" t="s">
        <v>516</v>
      </c>
    </row>
    <row r="2" spans="1:59" ht="19" x14ac:dyDescent="0.25">
      <c r="C2" s="28" t="s">
        <v>484</v>
      </c>
    </row>
    <row r="3" spans="1:59" x14ac:dyDescent="0.2">
      <c r="C3" s="1" t="s">
        <v>508</v>
      </c>
    </row>
    <row r="4" spans="1:59" x14ac:dyDescent="0.2">
      <c r="C4" s="1" t="s">
        <v>507</v>
      </c>
    </row>
    <row r="5" spans="1:59" x14ac:dyDescent="0.2">
      <c r="C5" s="1"/>
      <c r="D5" s="1"/>
      <c r="E5" s="1"/>
    </row>
    <row r="6" spans="1:59" x14ac:dyDescent="0.2">
      <c r="A6" s="2" t="s">
        <v>454</v>
      </c>
      <c r="C6" s="10" t="s">
        <v>191</v>
      </c>
      <c r="K6" s="10" t="s">
        <v>192</v>
      </c>
      <c r="W6" s="10" t="s">
        <v>211</v>
      </c>
      <c r="AL6" s="10" t="s">
        <v>337</v>
      </c>
    </row>
    <row r="7" spans="1:59" ht="18" x14ac:dyDescent="0.2">
      <c r="A7" s="2" t="s">
        <v>446</v>
      </c>
      <c r="C7" s="2" t="s">
        <v>444</v>
      </c>
      <c r="D7" s="2" t="s">
        <v>445</v>
      </c>
      <c r="F7" s="25" t="s">
        <v>443</v>
      </c>
      <c r="G7" s="25" t="s">
        <v>443</v>
      </c>
      <c r="I7" s="25" t="s">
        <v>485</v>
      </c>
      <c r="K7" s="2" t="s">
        <v>444</v>
      </c>
      <c r="L7" s="2" t="s">
        <v>444</v>
      </c>
      <c r="M7" s="2" t="s">
        <v>445</v>
      </c>
      <c r="O7" s="25" t="s">
        <v>486</v>
      </c>
      <c r="P7" s="25" t="s">
        <v>443</v>
      </c>
      <c r="Q7" s="25" t="s">
        <v>443</v>
      </c>
      <c r="R7" s="2"/>
      <c r="S7" s="25" t="s">
        <v>485</v>
      </c>
      <c r="T7" s="25" t="s">
        <v>485</v>
      </c>
      <c r="U7" s="25" t="s">
        <v>485</v>
      </c>
      <c r="W7" s="2" t="s">
        <v>444</v>
      </c>
      <c r="X7" s="2" t="s">
        <v>444</v>
      </c>
      <c r="Y7" s="2" t="s">
        <v>445</v>
      </c>
      <c r="Z7" s="2" t="s">
        <v>445</v>
      </c>
      <c r="AB7" s="25" t="s">
        <v>443</v>
      </c>
      <c r="AC7" s="25" t="s">
        <v>443</v>
      </c>
      <c r="AD7" s="25" t="s">
        <v>443</v>
      </c>
      <c r="AF7" s="25" t="s">
        <v>485</v>
      </c>
      <c r="AG7" s="25" t="s">
        <v>485</v>
      </c>
      <c r="AH7" s="25" t="s">
        <v>485</v>
      </c>
      <c r="AI7" s="25" t="s">
        <v>485</v>
      </c>
      <c r="AJ7" s="25" t="s">
        <v>485</v>
      </c>
      <c r="AL7" s="2" t="s">
        <v>444</v>
      </c>
      <c r="AM7" s="2" t="s">
        <v>444</v>
      </c>
      <c r="AN7" s="2" t="s">
        <v>487</v>
      </c>
      <c r="AO7" s="2" t="s">
        <v>477</v>
      </c>
      <c r="AP7" s="2" t="s">
        <v>477</v>
      </c>
      <c r="AR7" s="25" t="s">
        <v>443</v>
      </c>
      <c r="AS7" s="25" t="s">
        <v>443</v>
      </c>
      <c r="AT7" s="2"/>
      <c r="AU7" s="25" t="s">
        <v>443</v>
      </c>
      <c r="AV7" s="25" t="s">
        <v>443</v>
      </c>
      <c r="AW7" s="25" t="s">
        <v>443</v>
      </c>
      <c r="AX7" s="25" t="s">
        <v>443</v>
      </c>
      <c r="AY7" s="25" t="s">
        <v>443</v>
      </c>
      <c r="AZ7" s="25" t="s">
        <v>443</v>
      </c>
      <c r="BA7" s="25" t="s">
        <v>443</v>
      </c>
      <c r="BB7" s="25" t="s">
        <v>443</v>
      </c>
      <c r="BC7" s="25" t="s">
        <v>443</v>
      </c>
      <c r="BD7" s="25" t="s">
        <v>443</v>
      </c>
      <c r="BE7" s="25" t="s">
        <v>443</v>
      </c>
      <c r="BF7" s="25" t="s">
        <v>443</v>
      </c>
      <c r="BG7" s="2"/>
    </row>
    <row r="8" spans="1:59" x14ac:dyDescent="0.2">
      <c r="A8" s="2" t="s">
        <v>483</v>
      </c>
      <c r="AU8" s="2" t="s">
        <v>180</v>
      </c>
      <c r="AW8" s="2" t="s">
        <v>181</v>
      </c>
      <c r="AX8" s="2" t="s">
        <v>180</v>
      </c>
      <c r="AY8" s="2" t="s">
        <v>181</v>
      </c>
      <c r="AZ8" s="2" t="s">
        <v>180</v>
      </c>
      <c r="BA8" s="2" t="s">
        <v>180</v>
      </c>
      <c r="BB8" s="2" t="s">
        <v>380</v>
      </c>
      <c r="BC8" s="2" t="s">
        <v>180</v>
      </c>
      <c r="BD8" s="2" t="s">
        <v>181</v>
      </c>
      <c r="BE8" s="2" t="s">
        <v>180</v>
      </c>
      <c r="BF8" s="2" t="s">
        <v>181</v>
      </c>
    </row>
    <row r="9" spans="1:59" x14ac:dyDescent="0.2">
      <c r="A9" s="2" t="s">
        <v>448</v>
      </c>
      <c r="C9" s="2" t="s">
        <v>333</v>
      </c>
      <c r="D9" s="2" t="s">
        <v>343</v>
      </c>
      <c r="F9" s="2" t="s">
        <v>334</v>
      </c>
      <c r="G9" s="2" t="s">
        <v>344</v>
      </c>
      <c r="I9" s="2" t="s">
        <v>345</v>
      </c>
      <c r="K9" s="2" t="s">
        <v>335</v>
      </c>
      <c r="L9" s="2" t="s">
        <v>336</v>
      </c>
      <c r="M9" s="2" t="s">
        <v>351</v>
      </c>
      <c r="O9" s="2" t="s">
        <v>346</v>
      </c>
      <c r="P9" s="2" t="s">
        <v>349</v>
      </c>
      <c r="Q9" s="2" t="s">
        <v>350</v>
      </c>
      <c r="R9" s="2"/>
      <c r="S9" s="2" t="s">
        <v>347</v>
      </c>
      <c r="T9" s="2" t="s">
        <v>348</v>
      </c>
      <c r="U9" s="2" t="s">
        <v>352</v>
      </c>
      <c r="W9" s="2" t="s">
        <v>341</v>
      </c>
      <c r="X9" s="2" t="s">
        <v>353</v>
      </c>
      <c r="Y9" s="2" t="s">
        <v>340</v>
      </c>
      <c r="Z9" s="2" t="s">
        <v>354</v>
      </c>
      <c r="AB9" s="2" t="s">
        <v>357</v>
      </c>
      <c r="AC9" s="2" t="s">
        <v>359</v>
      </c>
      <c r="AD9" s="2" t="s">
        <v>361</v>
      </c>
      <c r="AF9" s="2" t="s">
        <v>355</v>
      </c>
      <c r="AG9" s="2" t="s">
        <v>356</v>
      </c>
      <c r="AH9" s="2" t="s">
        <v>358</v>
      </c>
      <c r="AI9" s="2" t="s">
        <v>360</v>
      </c>
      <c r="AJ9" s="2" t="s">
        <v>362</v>
      </c>
      <c r="AL9" s="2" t="s">
        <v>363</v>
      </c>
      <c r="AM9" s="2" t="s">
        <v>364</v>
      </c>
      <c r="AN9" s="2" t="s">
        <v>339</v>
      </c>
      <c r="AO9" s="2" t="s">
        <v>338</v>
      </c>
      <c r="AP9" s="2" t="s">
        <v>365</v>
      </c>
      <c r="AR9" s="2" t="s">
        <v>366</v>
      </c>
      <c r="AS9" s="2" t="s">
        <v>367</v>
      </c>
      <c r="AT9" s="2"/>
      <c r="AU9" s="2" t="s">
        <v>368</v>
      </c>
      <c r="AV9" s="2" t="s">
        <v>369</v>
      </c>
      <c r="AW9" s="2" t="s">
        <v>370</v>
      </c>
      <c r="AX9" s="2" t="s">
        <v>371</v>
      </c>
      <c r="AY9" s="2" t="s">
        <v>372</v>
      </c>
      <c r="AZ9" s="2" t="s">
        <v>373</v>
      </c>
      <c r="BA9" s="2" t="s">
        <v>374</v>
      </c>
      <c r="BB9" s="2" t="s">
        <v>375</v>
      </c>
      <c r="BC9" s="2" t="s">
        <v>376</v>
      </c>
      <c r="BD9" s="2" t="s">
        <v>377</v>
      </c>
      <c r="BE9" s="2" t="s">
        <v>378</v>
      </c>
      <c r="BF9" s="2" t="s">
        <v>379</v>
      </c>
      <c r="BG9" s="2"/>
    </row>
    <row r="11" spans="1:59" x14ac:dyDescent="0.2">
      <c r="A11" s="2" t="s">
        <v>2</v>
      </c>
      <c r="C11" s="2">
        <v>0.38</v>
      </c>
      <c r="D11" s="2">
        <v>1.08</v>
      </c>
      <c r="F11" s="2">
        <v>7.13</v>
      </c>
      <c r="G11" s="2">
        <v>6.75</v>
      </c>
      <c r="I11" s="2">
        <v>4.37</v>
      </c>
      <c r="K11" s="2">
        <v>1.35</v>
      </c>
      <c r="L11" s="2">
        <v>1.31</v>
      </c>
      <c r="M11" s="2">
        <v>1.34</v>
      </c>
      <c r="O11" s="2">
        <v>4.58</v>
      </c>
      <c r="P11" s="2">
        <v>7.14</v>
      </c>
      <c r="Q11" s="2">
        <v>6.97</v>
      </c>
      <c r="R11" s="2"/>
      <c r="S11" s="4">
        <v>3.5</v>
      </c>
      <c r="T11" s="4">
        <v>4.7</v>
      </c>
      <c r="U11" s="2">
        <v>6.21</v>
      </c>
      <c r="W11" s="2">
        <v>0.85</v>
      </c>
      <c r="X11" s="2">
        <v>1.1399999999999999</v>
      </c>
      <c r="Y11" s="2">
        <v>1.68</v>
      </c>
      <c r="Z11" s="2">
        <v>2.2200000000000002</v>
      </c>
      <c r="AB11" s="2">
        <v>6.83</v>
      </c>
      <c r="AC11" s="2">
        <v>6.14</v>
      </c>
      <c r="AD11" s="2">
        <v>6.16</v>
      </c>
      <c r="AF11" s="2">
        <v>5.56</v>
      </c>
      <c r="AG11" s="2">
        <v>5.79</v>
      </c>
      <c r="AH11" s="2">
        <v>5.65</v>
      </c>
      <c r="AI11" s="2">
        <v>5.17</v>
      </c>
      <c r="AJ11" s="2">
        <v>4.8600000000000003</v>
      </c>
      <c r="AL11" s="2">
        <v>0.62</v>
      </c>
      <c r="AM11" s="2">
        <v>0.82</v>
      </c>
      <c r="AN11" s="2">
        <v>1.1399999999999999</v>
      </c>
      <c r="AO11" s="2">
        <v>0.98</v>
      </c>
      <c r="AP11" s="2">
        <v>1.28</v>
      </c>
      <c r="AR11" s="2">
        <v>6.26</v>
      </c>
      <c r="AS11" s="2">
        <v>5.07</v>
      </c>
      <c r="AT11" s="2"/>
      <c r="AU11" s="2">
        <v>4.8499999999999996</v>
      </c>
      <c r="AV11" s="2">
        <v>4.6500000000000004</v>
      </c>
      <c r="AW11" s="2">
        <v>4.33</v>
      </c>
      <c r="AX11" s="2">
        <v>5.12</v>
      </c>
      <c r="AY11" s="2">
        <v>4.9400000000000004</v>
      </c>
      <c r="AZ11" s="4">
        <v>5.8</v>
      </c>
      <c r="BA11" s="2">
        <v>6.05</v>
      </c>
      <c r="BB11" s="2">
        <v>5.84</v>
      </c>
      <c r="BC11" s="2">
        <v>6.06</v>
      </c>
      <c r="BD11" s="4">
        <v>5.5</v>
      </c>
      <c r="BE11" s="2">
        <v>6.03</v>
      </c>
      <c r="BF11" s="2">
        <v>5.59</v>
      </c>
    </row>
    <row r="12" spans="1:59" x14ac:dyDescent="0.2">
      <c r="A12" s="2" t="s">
        <v>26</v>
      </c>
      <c r="D12" s="2">
        <v>0.55000000000000004</v>
      </c>
      <c r="F12" s="4">
        <v>1</v>
      </c>
      <c r="G12" s="4">
        <v>0.9</v>
      </c>
      <c r="H12" s="4"/>
      <c r="I12" s="2">
        <v>0.95</v>
      </c>
      <c r="K12" s="2">
        <v>0.37</v>
      </c>
      <c r="L12" s="2">
        <v>0.34</v>
      </c>
      <c r="M12" s="2">
        <v>0.59</v>
      </c>
      <c r="O12" s="2">
        <v>0.92</v>
      </c>
      <c r="P12" s="2">
        <v>0.82</v>
      </c>
      <c r="Q12" s="2">
        <v>0.94</v>
      </c>
      <c r="R12" s="2"/>
      <c r="S12" s="4">
        <v>0.79</v>
      </c>
      <c r="T12" s="2">
        <v>0.89</v>
      </c>
      <c r="U12" s="2">
        <v>0.91</v>
      </c>
      <c r="W12" s="2">
        <v>0.77</v>
      </c>
      <c r="X12" s="4">
        <v>1</v>
      </c>
      <c r="Y12" s="2">
        <v>0.71</v>
      </c>
      <c r="Z12" s="2">
        <v>0.96</v>
      </c>
      <c r="AB12" s="2">
        <v>1.25</v>
      </c>
      <c r="AC12" s="2">
        <v>0.97</v>
      </c>
      <c r="AD12" s="2">
        <v>0.93</v>
      </c>
      <c r="AF12" s="2">
        <v>1.1200000000000001</v>
      </c>
      <c r="AG12" s="2">
        <v>1.0900000000000001</v>
      </c>
      <c r="AH12" s="2">
        <v>0.96</v>
      </c>
      <c r="AI12" s="2">
        <v>1.1100000000000001</v>
      </c>
      <c r="AJ12" s="2">
        <v>1.1299999999999999</v>
      </c>
      <c r="AL12" s="4">
        <v>0.3</v>
      </c>
      <c r="AM12" s="2">
        <v>0.67</v>
      </c>
      <c r="AN12" s="2">
        <v>0.85</v>
      </c>
      <c r="AO12" s="2">
        <v>1.22</v>
      </c>
      <c r="AP12" s="4">
        <v>0.8</v>
      </c>
      <c r="AQ12" s="4"/>
      <c r="AR12" s="2">
        <v>1.23</v>
      </c>
      <c r="AS12" s="2">
        <v>1.04</v>
      </c>
      <c r="AT12" s="2"/>
      <c r="AU12" s="2">
        <v>1.25</v>
      </c>
      <c r="AV12" s="2">
        <v>1.23</v>
      </c>
      <c r="AW12" s="2">
        <v>1.1499999999999999</v>
      </c>
      <c r="AX12" s="4">
        <v>1.3</v>
      </c>
      <c r="AY12" s="2">
        <v>1.03</v>
      </c>
      <c r="AZ12" s="2">
        <v>1.0900000000000001</v>
      </c>
      <c r="BA12" s="2">
        <v>1.18</v>
      </c>
      <c r="BB12" s="4">
        <v>1</v>
      </c>
      <c r="BC12" s="2">
        <v>0.97</v>
      </c>
      <c r="BD12" s="4">
        <v>0.82</v>
      </c>
      <c r="BE12" s="2">
        <v>1.02</v>
      </c>
      <c r="BF12" s="2">
        <v>0.95</v>
      </c>
    </row>
    <row r="13" spans="1:59" x14ac:dyDescent="0.2">
      <c r="A13" s="2" t="s">
        <v>1</v>
      </c>
      <c r="C13" s="2">
        <v>0.33</v>
      </c>
      <c r="D13" s="2">
        <v>0.12</v>
      </c>
      <c r="F13" s="4"/>
      <c r="G13" s="2">
        <v>0.09</v>
      </c>
      <c r="I13" s="2">
        <v>0.21</v>
      </c>
      <c r="K13" s="2">
        <v>0.17</v>
      </c>
      <c r="L13" s="2">
        <v>0.09</v>
      </c>
      <c r="M13" s="2">
        <v>0.15</v>
      </c>
      <c r="P13" s="4">
        <v>0.1</v>
      </c>
      <c r="Q13" s="15" t="s">
        <v>451</v>
      </c>
      <c r="R13" s="2"/>
      <c r="S13" s="4">
        <v>0.21</v>
      </c>
      <c r="T13" s="15" t="s">
        <v>451</v>
      </c>
      <c r="U13" s="2">
        <v>0.11</v>
      </c>
      <c r="W13" s="2">
        <v>0.18</v>
      </c>
      <c r="X13" s="4">
        <v>0.16</v>
      </c>
      <c r="Y13" s="15" t="s">
        <v>451</v>
      </c>
      <c r="AB13" s="2">
        <v>0.27</v>
      </c>
      <c r="AC13" s="4">
        <v>0.3</v>
      </c>
      <c r="AF13" s="15" t="s">
        <v>451</v>
      </c>
      <c r="AG13" s="2">
        <v>0.19</v>
      </c>
      <c r="AH13" s="2">
        <v>0.24</v>
      </c>
      <c r="AI13" s="15" t="s">
        <v>451</v>
      </c>
      <c r="AJ13" s="2">
        <v>0.13</v>
      </c>
      <c r="AL13" s="2">
        <v>0.22</v>
      </c>
      <c r="AM13" s="2">
        <v>0.16</v>
      </c>
      <c r="AN13" s="2">
        <v>0.13</v>
      </c>
      <c r="AO13" s="15" t="s">
        <v>451</v>
      </c>
      <c r="AP13" s="4">
        <v>0.1</v>
      </c>
      <c r="AQ13" s="4"/>
      <c r="AR13" s="15" t="s">
        <v>451</v>
      </c>
      <c r="AS13" s="2">
        <v>0.39</v>
      </c>
      <c r="AT13" s="2"/>
      <c r="AU13" s="2">
        <v>0.11</v>
      </c>
      <c r="AV13" s="2">
        <v>0.12</v>
      </c>
      <c r="AW13" s="2">
        <v>0.34</v>
      </c>
      <c r="AX13" s="4">
        <v>0.1</v>
      </c>
      <c r="AY13" s="2">
        <v>0.19</v>
      </c>
      <c r="AZ13" s="2">
        <v>0.15</v>
      </c>
      <c r="BA13" s="15" t="s">
        <v>451</v>
      </c>
      <c r="BB13" s="2">
        <v>0.17</v>
      </c>
      <c r="BC13" s="2">
        <v>0.09</v>
      </c>
      <c r="BD13" s="4">
        <v>0.26</v>
      </c>
      <c r="BE13" s="2">
        <v>0.18</v>
      </c>
      <c r="BF13" s="2">
        <v>0.37</v>
      </c>
    </row>
    <row r="14" spans="1:59" x14ac:dyDescent="0.2">
      <c r="A14" s="2" t="s">
        <v>3</v>
      </c>
      <c r="C14" s="2">
        <v>0.37</v>
      </c>
      <c r="D14" s="2">
        <v>0.32</v>
      </c>
      <c r="F14" s="16">
        <v>0.15</v>
      </c>
      <c r="G14" s="2">
        <v>0.28999999999999998</v>
      </c>
      <c r="I14" s="16">
        <v>0.15</v>
      </c>
      <c r="K14" s="16">
        <v>0.15</v>
      </c>
      <c r="L14" s="16">
        <v>0.15</v>
      </c>
      <c r="M14" s="16">
        <v>0.15</v>
      </c>
      <c r="O14" s="2">
        <v>0.74</v>
      </c>
      <c r="P14" s="16">
        <v>0.15</v>
      </c>
      <c r="Q14" s="16">
        <v>0.15</v>
      </c>
      <c r="R14" s="2"/>
      <c r="S14" s="4">
        <v>0.28000000000000003</v>
      </c>
      <c r="T14" s="16">
        <v>0.15</v>
      </c>
      <c r="U14" s="16">
        <v>0.15</v>
      </c>
      <c r="W14" s="16">
        <v>0.15</v>
      </c>
      <c r="X14" s="16">
        <v>0.15</v>
      </c>
      <c r="Y14" s="4">
        <v>0.3</v>
      </c>
      <c r="Z14" s="16">
        <v>0.15</v>
      </c>
      <c r="AB14" s="16">
        <v>0.15</v>
      </c>
      <c r="AC14" s="4">
        <v>0.3</v>
      </c>
      <c r="AD14" s="16">
        <v>0.15</v>
      </c>
      <c r="AH14" s="16">
        <v>0.15</v>
      </c>
      <c r="AJ14" s="16">
        <v>0.15</v>
      </c>
      <c r="AL14" s="2">
        <v>0.31</v>
      </c>
      <c r="AM14" s="16">
        <v>0.15</v>
      </c>
      <c r="AN14" s="16">
        <v>0.15</v>
      </c>
      <c r="AO14" s="16">
        <v>0.15</v>
      </c>
      <c r="AP14" s="16">
        <v>0.15</v>
      </c>
      <c r="AR14" s="16">
        <v>0.15</v>
      </c>
      <c r="AU14" s="16">
        <v>0.15</v>
      </c>
      <c r="AV14" s="16">
        <v>0.15</v>
      </c>
      <c r="AW14" s="16">
        <v>0.15</v>
      </c>
      <c r="AX14" s="16">
        <v>0.15</v>
      </c>
      <c r="AY14" s="16">
        <v>0.15</v>
      </c>
      <c r="BA14" s="16">
        <v>0.15</v>
      </c>
      <c r="BB14" s="2">
        <v>0.37</v>
      </c>
      <c r="BC14" s="16">
        <v>0.15</v>
      </c>
      <c r="BD14" s="16">
        <v>0.15</v>
      </c>
      <c r="BE14" s="16">
        <v>0.15</v>
      </c>
      <c r="BF14" s="16">
        <v>0.15</v>
      </c>
    </row>
    <row r="15" spans="1:59" x14ac:dyDescent="0.2">
      <c r="A15" s="2" t="s">
        <v>4</v>
      </c>
      <c r="C15" s="2">
        <v>0.08</v>
      </c>
      <c r="D15" s="2">
        <v>0.28000000000000003</v>
      </c>
      <c r="F15" s="4">
        <v>0.8</v>
      </c>
      <c r="G15" s="2">
        <v>0.82</v>
      </c>
      <c r="I15" s="2">
        <v>1.56</v>
      </c>
      <c r="K15" s="2">
        <v>1.06</v>
      </c>
      <c r="L15" s="2">
        <v>0.47</v>
      </c>
      <c r="M15" s="2">
        <v>0.96</v>
      </c>
      <c r="O15" s="2">
        <v>0.64</v>
      </c>
      <c r="P15" s="2">
        <v>0.61</v>
      </c>
      <c r="Q15" s="2">
        <v>0.81</v>
      </c>
      <c r="R15" s="2"/>
      <c r="S15" s="4">
        <v>1.2</v>
      </c>
      <c r="T15" s="2">
        <v>1.1100000000000001</v>
      </c>
      <c r="U15" s="4">
        <v>1.1000000000000001</v>
      </c>
      <c r="W15" s="2">
        <v>0.21</v>
      </c>
      <c r="X15" s="4">
        <v>1.4</v>
      </c>
      <c r="Y15" s="2">
        <v>0.12</v>
      </c>
      <c r="Z15" s="2">
        <v>0.31</v>
      </c>
      <c r="AB15" s="2">
        <v>0.7</v>
      </c>
      <c r="AC15" s="2">
        <v>0.54</v>
      </c>
      <c r="AD15" s="2">
        <v>0.66</v>
      </c>
      <c r="AF15" s="2">
        <v>1.37</v>
      </c>
      <c r="AG15" s="2">
        <v>0.91</v>
      </c>
      <c r="AH15" s="2">
        <v>0.93</v>
      </c>
      <c r="AI15" s="2">
        <v>0.96</v>
      </c>
      <c r="AJ15" s="2">
        <v>0.78</v>
      </c>
      <c r="AM15" s="2">
        <v>0.14000000000000001</v>
      </c>
      <c r="AN15" s="4">
        <v>0.25</v>
      </c>
      <c r="AO15" s="2">
        <v>1.0900000000000001</v>
      </c>
      <c r="AR15" s="2">
        <v>0.49</v>
      </c>
      <c r="AS15" s="2">
        <v>0.56000000000000005</v>
      </c>
      <c r="AT15" s="2"/>
      <c r="AU15" s="2">
        <v>0.32</v>
      </c>
      <c r="AV15" s="2">
        <v>0.33</v>
      </c>
      <c r="AW15" s="2">
        <v>0.64</v>
      </c>
      <c r="AX15" s="2">
        <v>0.54</v>
      </c>
      <c r="AY15" s="2">
        <v>0.53</v>
      </c>
      <c r="AZ15" s="2">
        <v>0.53</v>
      </c>
      <c r="BA15" s="2">
        <v>0.26</v>
      </c>
      <c r="BB15" s="2">
        <v>0.28000000000000003</v>
      </c>
      <c r="BC15" s="2">
        <v>0.28000000000000003</v>
      </c>
      <c r="BD15" s="4">
        <v>0.42</v>
      </c>
      <c r="BE15" s="2">
        <v>0.65</v>
      </c>
      <c r="BF15" s="2">
        <v>0.63</v>
      </c>
    </row>
    <row r="16" spans="1:59" x14ac:dyDescent="0.2">
      <c r="A16" s="2" t="s">
        <v>41</v>
      </c>
      <c r="D16" s="2">
        <v>0.67</v>
      </c>
      <c r="F16" s="2">
        <v>1.53</v>
      </c>
      <c r="G16" s="2">
        <v>1.07</v>
      </c>
      <c r="I16" s="2">
        <v>0.55000000000000004</v>
      </c>
      <c r="K16" s="2">
        <v>0.26</v>
      </c>
      <c r="L16" s="2">
        <v>0.56999999999999995</v>
      </c>
      <c r="M16" s="2">
        <v>0.36</v>
      </c>
      <c r="O16" s="4">
        <v>1.1000000000000001</v>
      </c>
      <c r="P16" s="2">
        <v>1.03</v>
      </c>
      <c r="Q16" s="2">
        <v>1.44</v>
      </c>
      <c r="R16" s="2"/>
      <c r="S16" s="2">
        <v>0.61</v>
      </c>
      <c r="T16" s="2">
        <v>0.98</v>
      </c>
      <c r="U16" s="2">
        <v>1.1200000000000001</v>
      </c>
      <c r="W16" s="2">
        <v>0.66</v>
      </c>
      <c r="X16" s="2">
        <v>0.16</v>
      </c>
      <c r="Y16" s="2">
        <v>0.51</v>
      </c>
      <c r="Z16" s="2">
        <v>0.74</v>
      </c>
      <c r="AB16" s="2">
        <v>1.1200000000000001</v>
      </c>
      <c r="AC16" s="2">
        <v>1.08</v>
      </c>
      <c r="AD16" s="2">
        <v>1.24</v>
      </c>
      <c r="AF16" s="2">
        <v>0.87</v>
      </c>
      <c r="AG16" s="2">
        <v>1.18</v>
      </c>
      <c r="AH16" s="2">
        <v>0.99</v>
      </c>
      <c r="AI16" s="2">
        <v>0.93</v>
      </c>
      <c r="AJ16" s="4">
        <v>1</v>
      </c>
      <c r="AL16" s="2">
        <v>7.0000000000000007E-2</v>
      </c>
      <c r="AM16" s="2">
        <v>0.26</v>
      </c>
      <c r="AN16" s="4">
        <v>0.6</v>
      </c>
      <c r="AO16" s="2">
        <v>0.25</v>
      </c>
      <c r="AP16" s="2">
        <v>0.59</v>
      </c>
      <c r="AR16" s="2">
        <v>1.17</v>
      </c>
      <c r="AS16" s="4">
        <v>0.9</v>
      </c>
      <c r="AT16" s="2"/>
      <c r="AU16" s="2">
        <v>1.0900000000000001</v>
      </c>
      <c r="AV16" s="2">
        <v>1.04</v>
      </c>
      <c r="AW16" s="2">
        <v>0.86</v>
      </c>
      <c r="AX16" s="2">
        <v>1.28</v>
      </c>
      <c r="AY16" s="2">
        <v>0.91</v>
      </c>
      <c r="AZ16" s="2">
        <v>1.1399999999999999</v>
      </c>
      <c r="BA16" s="2">
        <v>1.43</v>
      </c>
      <c r="BB16" s="2">
        <v>1.02</v>
      </c>
      <c r="BC16" s="2">
        <v>1.1499999999999999</v>
      </c>
      <c r="BD16" s="4">
        <v>1.1000000000000001</v>
      </c>
      <c r="BE16" s="4">
        <v>1</v>
      </c>
      <c r="BF16" s="2">
        <v>1.1599999999999999</v>
      </c>
    </row>
    <row r="17" spans="1:59" x14ac:dyDescent="0.2">
      <c r="A17" s="2" t="s">
        <v>0</v>
      </c>
      <c r="C17" s="2">
        <v>0.37</v>
      </c>
      <c r="D17" s="2">
        <v>0.28999999999999998</v>
      </c>
      <c r="F17" s="2">
        <v>1.65</v>
      </c>
      <c r="G17" s="2">
        <v>1.29</v>
      </c>
      <c r="I17" s="4">
        <v>0.2</v>
      </c>
      <c r="K17" s="2">
        <v>2.84</v>
      </c>
      <c r="L17" s="2">
        <v>0.13</v>
      </c>
      <c r="M17" s="2">
        <v>0.32</v>
      </c>
      <c r="O17" s="2">
        <v>0.84</v>
      </c>
      <c r="P17" s="2">
        <v>1.23</v>
      </c>
      <c r="Q17" s="2">
        <v>1.53</v>
      </c>
      <c r="R17" s="2"/>
      <c r="S17" s="2">
        <v>0.43</v>
      </c>
      <c r="T17" s="2">
        <v>0.54</v>
      </c>
      <c r="U17" s="2">
        <v>0.93</v>
      </c>
      <c r="W17" s="2">
        <v>0.27</v>
      </c>
      <c r="X17" s="2">
        <v>7.0000000000000007E-2</v>
      </c>
      <c r="Y17" s="2">
        <v>0.31</v>
      </c>
      <c r="Z17" s="2">
        <v>0.49</v>
      </c>
      <c r="AB17" s="2">
        <v>1.32</v>
      </c>
      <c r="AC17" s="2">
        <v>1.1399999999999999</v>
      </c>
      <c r="AD17" s="2">
        <v>1.1599999999999999</v>
      </c>
      <c r="AF17" s="2">
        <v>0.62</v>
      </c>
      <c r="AG17" s="2">
        <v>0.78</v>
      </c>
      <c r="AH17" s="2">
        <v>0.88</v>
      </c>
      <c r="AI17" s="2">
        <v>0.74</v>
      </c>
      <c r="AJ17" s="4">
        <v>0.56000000000000005</v>
      </c>
      <c r="AL17" s="2">
        <v>0.28999999999999998</v>
      </c>
      <c r="AM17" s="2">
        <v>0.23</v>
      </c>
      <c r="AN17" s="2">
        <v>0.27</v>
      </c>
      <c r="AO17" s="2">
        <v>1.41</v>
      </c>
      <c r="AP17" s="2">
        <v>0.51</v>
      </c>
      <c r="AR17" s="2">
        <v>0.96</v>
      </c>
      <c r="AS17" s="2">
        <v>0.98</v>
      </c>
      <c r="AT17" s="2"/>
      <c r="AU17" s="2">
        <v>0.84</v>
      </c>
      <c r="AV17" s="4">
        <v>0.9</v>
      </c>
      <c r="AW17" s="2">
        <v>0.64</v>
      </c>
      <c r="AX17" s="2">
        <v>0.93</v>
      </c>
      <c r="AY17" s="2">
        <v>0.86</v>
      </c>
      <c r="AZ17" s="4">
        <v>1</v>
      </c>
      <c r="BA17" s="2">
        <v>1.36</v>
      </c>
      <c r="BB17" s="2">
        <v>1.29</v>
      </c>
      <c r="BC17" s="2">
        <v>1.57</v>
      </c>
      <c r="BD17" s="2">
        <v>1.1200000000000001</v>
      </c>
      <c r="BE17" s="2">
        <v>1.04</v>
      </c>
      <c r="BF17" s="2">
        <v>0.88</v>
      </c>
    </row>
    <row r="18" spans="1:59" x14ac:dyDescent="0.2">
      <c r="A18" s="2" t="s">
        <v>5</v>
      </c>
      <c r="C18" s="2">
        <v>58.29</v>
      </c>
      <c r="D18" s="2">
        <v>56.42</v>
      </c>
      <c r="F18" s="2">
        <v>50.91</v>
      </c>
      <c r="G18" s="2">
        <v>50.75</v>
      </c>
      <c r="I18" s="2">
        <v>53.28</v>
      </c>
      <c r="K18" s="2">
        <v>54.35</v>
      </c>
      <c r="L18" s="4">
        <v>57.4</v>
      </c>
      <c r="M18" s="4">
        <v>56.13</v>
      </c>
      <c r="N18" s="4"/>
      <c r="O18" s="2">
        <v>52.63</v>
      </c>
      <c r="P18" s="2">
        <v>51.14</v>
      </c>
      <c r="Q18" s="2">
        <v>51.31</v>
      </c>
      <c r="R18" s="2"/>
      <c r="S18" s="2">
        <v>54.03</v>
      </c>
      <c r="T18" s="2">
        <v>52.93</v>
      </c>
      <c r="U18" s="2">
        <v>51.27</v>
      </c>
      <c r="W18" s="2">
        <v>57.37</v>
      </c>
      <c r="X18" s="2">
        <v>56.6</v>
      </c>
      <c r="Y18" s="2">
        <v>56.74</v>
      </c>
      <c r="Z18" s="2">
        <v>55.32</v>
      </c>
      <c r="AB18" s="2">
        <v>51.39</v>
      </c>
      <c r="AC18" s="2">
        <v>51.44</v>
      </c>
      <c r="AD18" s="2">
        <v>51.95</v>
      </c>
      <c r="AF18" s="2">
        <v>52.58</v>
      </c>
      <c r="AG18" s="2">
        <v>52.11</v>
      </c>
      <c r="AH18" s="2">
        <v>52.66</v>
      </c>
      <c r="AI18" s="2">
        <v>52.58</v>
      </c>
      <c r="AJ18" s="4">
        <v>53</v>
      </c>
      <c r="AL18" s="2">
        <v>58.39</v>
      </c>
      <c r="AM18" s="4">
        <v>58</v>
      </c>
      <c r="AN18" s="2">
        <v>57.37</v>
      </c>
      <c r="AO18" s="2">
        <v>55.96</v>
      </c>
      <c r="AP18" s="2">
        <v>57.13</v>
      </c>
      <c r="AR18" s="4">
        <v>52.9</v>
      </c>
      <c r="AS18" s="2">
        <v>53.29</v>
      </c>
      <c r="AT18" s="2"/>
      <c r="AU18" s="2">
        <v>53.88</v>
      </c>
      <c r="AV18" s="2">
        <v>53.47</v>
      </c>
      <c r="AW18" s="2">
        <v>53.43</v>
      </c>
      <c r="AX18" s="2">
        <v>53.28</v>
      </c>
      <c r="AY18" s="2">
        <v>53.56</v>
      </c>
      <c r="AZ18" s="2">
        <v>52.94</v>
      </c>
      <c r="BA18" s="2">
        <v>52.51</v>
      </c>
      <c r="BB18" s="2">
        <v>53.07</v>
      </c>
      <c r="BC18" s="2">
        <v>52.94</v>
      </c>
      <c r="BD18" s="2">
        <v>53.03</v>
      </c>
      <c r="BE18" s="4">
        <v>52.7</v>
      </c>
      <c r="BF18" s="2">
        <v>53.09</v>
      </c>
    </row>
    <row r="19" spans="1:59" x14ac:dyDescent="0.2">
      <c r="A19" s="2" t="s">
        <v>9</v>
      </c>
      <c r="C19" s="2">
        <v>39.57</v>
      </c>
      <c r="D19" s="2">
        <v>39.020000000000003</v>
      </c>
      <c r="F19" s="2">
        <v>38.47</v>
      </c>
      <c r="G19" s="2">
        <v>37.78</v>
      </c>
      <c r="I19" s="2">
        <v>38.39</v>
      </c>
      <c r="K19" s="2">
        <v>38.79</v>
      </c>
      <c r="L19" s="2">
        <v>39.590000000000003</v>
      </c>
      <c r="M19" s="2">
        <v>38.979999999999997</v>
      </c>
      <c r="O19" s="2">
        <v>38.29</v>
      </c>
      <c r="P19" s="2">
        <v>37.93</v>
      </c>
      <c r="Q19" s="2">
        <v>38.58</v>
      </c>
      <c r="R19" s="2"/>
      <c r="S19" s="2">
        <v>38.590000000000003</v>
      </c>
      <c r="T19" s="2">
        <v>38.36</v>
      </c>
      <c r="U19" s="2">
        <v>37.979999999999997</v>
      </c>
      <c r="W19" s="2">
        <v>39.590000000000003</v>
      </c>
      <c r="X19" s="2">
        <v>39.270000000000003</v>
      </c>
      <c r="Y19" s="2">
        <v>39.200000000000003</v>
      </c>
      <c r="Z19" s="2">
        <v>38.75</v>
      </c>
      <c r="AB19" s="2">
        <v>38.369999999999997</v>
      </c>
      <c r="AC19" s="2">
        <v>38.01</v>
      </c>
      <c r="AD19" s="2">
        <v>38.369999999999997</v>
      </c>
      <c r="AF19" s="2">
        <v>38.47</v>
      </c>
      <c r="AG19" s="2">
        <v>38.380000000000003</v>
      </c>
      <c r="AH19" s="2">
        <v>38.619999999999997</v>
      </c>
      <c r="AI19" s="2">
        <v>38.29</v>
      </c>
      <c r="AJ19" s="2">
        <v>38.479999999999997</v>
      </c>
      <c r="AL19" s="4">
        <v>39.6</v>
      </c>
      <c r="AM19" s="2">
        <v>39.590000000000003</v>
      </c>
      <c r="AN19" s="2">
        <v>39.659999999999997</v>
      </c>
      <c r="AO19" s="2">
        <v>39.33</v>
      </c>
      <c r="AP19" s="2">
        <v>39.49</v>
      </c>
      <c r="AR19" s="2">
        <v>38.909999999999997</v>
      </c>
      <c r="AS19" s="2">
        <v>38.75</v>
      </c>
      <c r="AT19" s="2"/>
      <c r="AU19" s="2">
        <v>39.04</v>
      </c>
      <c r="AV19" s="2">
        <v>38.71</v>
      </c>
      <c r="AW19" s="2">
        <v>38.549999999999997</v>
      </c>
      <c r="AX19" s="2">
        <v>39.03</v>
      </c>
      <c r="AY19" s="2">
        <v>38.770000000000003</v>
      </c>
      <c r="AZ19" s="2">
        <v>38.81</v>
      </c>
      <c r="BA19" s="2">
        <v>38.840000000000003</v>
      </c>
      <c r="BB19" s="2">
        <v>38.880000000000003</v>
      </c>
      <c r="BC19" s="2">
        <v>38.97</v>
      </c>
      <c r="BD19" s="2">
        <v>38.74</v>
      </c>
      <c r="BE19" s="2">
        <v>38.68</v>
      </c>
      <c r="BF19" s="2">
        <v>38.93</v>
      </c>
    </row>
    <row r="21" spans="1:59" x14ac:dyDescent="0.2">
      <c r="A21" s="2" t="s">
        <v>10</v>
      </c>
      <c r="C21" s="4">
        <f>SUM(C5:C19)</f>
        <v>99.39</v>
      </c>
      <c r="D21" s="4">
        <f>SUM(D3:D19)</f>
        <v>98.75</v>
      </c>
      <c r="E21" s="4"/>
      <c r="F21" s="4">
        <f>SUM(F3:F19)</f>
        <v>101.63999999999999</v>
      </c>
      <c r="G21" s="4">
        <f>SUM(G3:G19)</f>
        <v>99.740000000000009</v>
      </c>
      <c r="H21" s="4"/>
      <c r="I21" s="4">
        <f>SUM(I3:I19)</f>
        <v>99.66</v>
      </c>
      <c r="J21" s="4"/>
      <c r="K21" s="4">
        <f>SUM(K3:K19)</f>
        <v>99.34</v>
      </c>
      <c r="L21" s="4">
        <f>SUM(L3:L19)</f>
        <v>100.05000000000001</v>
      </c>
      <c r="M21" s="4">
        <f>SUM(M3:M19)</f>
        <v>98.97999999999999</v>
      </c>
      <c r="N21" s="4"/>
      <c r="O21" s="4">
        <f>SUM(O11:O19)</f>
        <v>99.740000000000009</v>
      </c>
      <c r="P21" s="4">
        <f>SUM(P11:P19)</f>
        <v>100.15</v>
      </c>
      <c r="Q21" s="4">
        <f t="shared" ref="Q21:BF21" si="0">SUM(Q11:Q19)</f>
        <v>101.73</v>
      </c>
      <c r="R21" s="4"/>
      <c r="S21" s="4">
        <f t="shared" si="0"/>
        <v>99.640000000000015</v>
      </c>
      <c r="T21" s="4">
        <f t="shared" si="0"/>
        <v>99.66</v>
      </c>
      <c r="U21" s="4">
        <f t="shared" si="0"/>
        <v>99.78</v>
      </c>
      <c r="V21" s="4"/>
      <c r="W21" s="4">
        <f t="shared" si="0"/>
        <v>100.05000000000001</v>
      </c>
      <c r="X21" s="4">
        <f t="shared" si="0"/>
        <v>99.95</v>
      </c>
      <c r="Y21" s="4">
        <f t="shared" si="0"/>
        <v>99.570000000000007</v>
      </c>
      <c r="Z21" s="4">
        <f t="shared" si="0"/>
        <v>98.94</v>
      </c>
      <c r="AA21" s="4"/>
      <c r="AB21" s="4">
        <f t="shared" si="0"/>
        <v>101.4</v>
      </c>
      <c r="AC21" s="4">
        <f t="shared" si="0"/>
        <v>99.919999999999987</v>
      </c>
      <c r="AD21" s="4">
        <f t="shared" si="0"/>
        <v>100.62</v>
      </c>
      <c r="AE21" s="4"/>
      <c r="AF21" s="4">
        <f t="shared" si="0"/>
        <v>100.59</v>
      </c>
      <c r="AG21" s="4">
        <f t="shared" si="0"/>
        <v>100.43</v>
      </c>
      <c r="AH21" s="4">
        <f t="shared" si="0"/>
        <v>101.07999999999998</v>
      </c>
      <c r="AI21" s="4">
        <f t="shared" si="0"/>
        <v>99.78</v>
      </c>
      <c r="AJ21" s="4">
        <f t="shared" si="0"/>
        <v>100.09</v>
      </c>
      <c r="AK21" s="4"/>
      <c r="AL21" s="4">
        <f t="shared" si="0"/>
        <v>99.800000000000011</v>
      </c>
      <c r="AM21" s="4">
        <f t="shared" si="0"/>
        <v>100.02000000000001</v>
      </c>
      <c r="AN21" s="4">
        <f t="shared" si="0"/>
        <v>100.41999999999999</v>
      </c>
      <c r="AO21" s="4">
        <f t="shared" si="0"/>
        <v>100.39</v>
      </c>
      <c r="AP21" s="4">
        <f t="shared" si="0"/>
        <v>100.05000000000001</v>
      </c>
      <c r="AQ21" s="4"/>
      <c r="AR21" s="4">
        <f t="shared" si="0"/>
        <v>102.07</v>
      </c>
      <c r="AS21" s="4">
        <f t="shared" si="0"/>
        <v>100.98</v>
      </c>
      <c r="AT21" s="4"/>
      <c r="AU21" s="4">
        <f t="shared" si="0"/>
        <v>101.53</v>
      </c>
      <c r="AV21" s="4">
        <f t="shared" si="0"/>
        <v>100.6</v>
      </c>
      <c r="AW21" s="4">
        <f t="shared" si="0"/>
        <v>100.09</v>
      </c>
      <c r="AX21" s="4">
        <f t="shared" si="0"/>
        <v>101.73</v>
      </c>
      <c r="AY21" s="4">
        <f t="shared" si="0"/>
        <v>100.94</v>
      </c>
      <c r="AZ21" s="4">
        <f t="shared" si="0"/>
        <v>101.46000000000001</v>
      </c>
      <c r="BA21" s="4">
        <f t="shared" si="0"/>
        <v>101.78</v>
      </c>
      <c r="BB21" s="4">
        <f t="shared" si="0"/>
        <v>101.92</v>
      </c>
      <c r="BC21" s="4">
        <f t="shared" si="0"/>
        <v>102.17999999999999</v>
      </c>
      <c r="BD21" s="4">
        <f t="shared" si="0"/>
        <v>101.14000000000001</v>
      </c>
      <c r="BE21" s="4">
        <f t="shared" si="0"/>
        <v>101.45</v>
      </c>
      <c r="BF21" s="4">
        <f t="shared" si="0"/>
        <v>101.75</v>
      </c>
    </row>
    <row r="22" spans="1:59" x14ac:dyDescent="0.2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</row>
    <row r="23" spans="1:59" x14ac:dyDescent="0.2">
      <c r="A23" s="10" t="s">
        <v>12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</row>
    <row r="24" spans="1:59" x14ac:dyDescent="0.2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</row>
    <row r="25" spans="1:59" x14ac:dyDescent="0.2">
      <c r="A25" s="3" t="s">
        <v>2</v>
      </c>
      <c r="B25" s="5"/>
      <c r="C25" s="11">
        <v>5.0268817960697062E-3</v>
      </c>
      <c r="D25" s="11">
        <v>1.4493674202909408E-2</v>
      </c>
      <c r="E25" s="11"/>
      <c r="F25" s="11">
        <v>9.8056450464110684E-2</v>
      </c>
      <c r="G25" s="11">
        <v>9.438968720922955E-2</v>
      </c>
      <c r="H25" s="11"/>
      <c r="I25" s="11">
        <v>5.9809221125969134E-2</v>
      </c>
      <c r="J25" s="11"/>
      <c r="K25" s="11">
        <v>1.7985160800819779E-2</v>
      </c>
      <c r="L25" s="11">
        <v>1.7330604895282969E-2</v>
      </c>
      <c r="M25" s="11">
        <v>1.794445025761306E-2</v>
      </c>
      <c r="N25" s="11"/>
      <c r="O25" s="11">
        <v>6.3060168822074422E-2</v>
      </c>
      <c r="P25" s="11">
        <v>9.9584665426084851E-2</v>
      </c>
      <c r="Q25" s="11">
        <v>9.5533097619537377E-2</v>
      </c>
      <c r="R25" s="11"/>
      <c r="S25" s="11">
        <v>4.7555923098901956E-2</v>
      </c>
      <c r="T25" s="11">
        <v>6.4432523541557193E-2</v>
      </c>
      <c r="U25" s="11">
        <v>8.6293407810446449E-2</v>
      </c>
      <c r="V25" s="11"/>
      <c r="W25" s="11">
        <v>1.1238346110712248E-2</v>
      </c>
      <c r="X25" s="11">
        <v>1.5112993192641973E-2</v>
      </c>
      <c r="Y25" s="11">
        <v>2.2467184939322E-2</v>
      </c>
      <c r="Z25" s="11">
        <v>3.0040195095289816E-2</v>
      </c>
      <c r="AA25" s="11"/>
      <c r="AB25" s="11">
        <v>9.4126805243243336E-2</v>
      </c>
      <c r="AC25" s="11">
        <v>8.5411166813517625E-2</v>
      </c>
      <c r="AD25" s="11">
        <v>8.4809179490970915E-2</v>
      </c>
      <c r="AE25" s="11"/>
      <c r="AF25" s="11">
        <v>7.6060480594913327E-2</v>
      </c>
      <c r="AG25" s="11">
        <v>7.9666783961901091E-2</v>
      </c>
      <c r="AH25" s="11">
        <v>7.7126177135451279E-2</v>
      </c>
      <c r="AI25" s="11">
        <v>7.1102795024206703E-2</v>
      </c>
      <c r="AJ25" s="11">
        <v>6.664121554654942E-2</v>
      </c>
      <c r="AK25" s="11"/>
      <c r="AL25" s="11">
        <v>8.183118187563794E-3</v>
      </c>
      <c r="AM25" s="11">
        <v>1.0823929837168511E-2</v>
      </c>
      <c r="AN25" s="11">
        <v>1.5056689849916682E-2</v>
      </c>
      <c r="AO25" s="11">
        <v>1.2928710511001681E-2</v>
      </c>
      <c r="AP25" s="11">
        <v>1.6984150133392998E-2</v>
      </c>
      <c r="AQ25" s="11"/>
      <c r="AR25" s="11">
        <v>8.5092480093160783E-2</v>
      </c>
      <c r="AS25" s="11">
        <v>6.8956463480432648E-2</v>
      </c>
      <c r="AT25" s="11"/>
      <c r="AU25" s="11">
        <v>6.5564220363949682E-2</v>
      </c>
      <c r="AV25" s="11">
        <v>6.3355410860580719E-2</v>
      </c>
      <c r="AW25" s="11">
        <v>5.9149054606564229E-2</v>
      </c>
      <c r="AX25" s="11">
        <v>6.9281934469350326E-2</v>
      </c>
      <c r="AY25" s="11">
        <v>6.7132611131167905E-2</v>
      </c>
      <c r="AZ25" s="11">
        <v>7.8951605624710874E-2</v>
      </c>
      <c r="BA25" s="11">
        <v>8.2395671009995494E-2</v>
      </c>
      <c r="BB25" s="11">
        <v>7.9332977252096287E-2</v>
      </c>
      <c r="BC25" s="11">
        <v>8.2067608153049532E-2</v>
      </c>
      <c r="BD25" s="11">
        <v>7.4915707114445715E-2</v>
      </c>
      <c r="BE25" s="11">
        <v>8.2283202874204445E-2</v>
      </c>
      <c r="BF25" s="11">
        <v>7.5828880635949725E-2</v>
      </c>
      <c r="BG25" s="11"/>
    </row>
    <row r="26" spans="1:59" x14ac:dyDescent="0.2">
      <c r="A26" s="3" t="s">
        <v>26</v>
      </c>
      <c r="B26" s="5"/>
      <c r="C26" s="11">
        <v>0</v>
      </c>
      <c r="D26" s="11">
        <v>1.1430629155431511E-2</v>
      </c>
      <c r="E26" s="11"/>
      <c r="F26" s="11">
        <v>2.1298025600027446E-2</v>
      </c>
      <c r="G26" s="11">
        <v>1.9490186276410033E-2</v>
      </c>
      <c r="H26" s="11"/>
      <c r="I26" s="11">
        <v>2.0135527961451852E-2</v>
      </c>
      <c r="J26" s="11"/>
      <c r="K26" s="11">
        <v>7.6336982175697508E-3</v>
      </c>
      <c r="L26" s="11">
        <v>6.9658488891885433E-3</v>
      </c>
      <c r="M26" s="11">
        <v>1.2235735423603206E-2</v>
      </c>
      <c r="N26" s="11"/>
      <c r="O26" s="11">
        <v>1.961689126330423E-2</v>
      </c>
      <c r="P26" s="11">
        <v>1.7711723166174306E-2</v>
      </c>
      <c r="Q26" s="11">
        <v>1.9952698571326609E-2</v>
      </c>
      <c r="R26" s="11"/>
      <c r="S26" s="11">
        <v>1.6623266575151178E-2</v>
      </c>
      <c r="T26" s="11">
        <v>1.8895134869730969E-2</v>
      </c>
      <c r="U26" s="11">
        <v>1.9583040340129757E-2</v>
      </c>
      <c r="V26" s="11"/>
      <c r="W26" s="11">
        <v>1.5766195550450397E-2</v>
      </c>
      <c r="X26" s="11">
        <v>2.0530444002081594E-2</v>
      </c>
      <c r="Y26" s="11">
        <v>1.4704505819824619E-2</v>
      </c>
      <c r="Z26" s="11">
        <v>2.0117486279552319E-2</v>
      </c>
      <c r="AA26" s="11"/>
      <c r="AB26" s="11">
        <v>2.667812691274702E-2</v>
      </c>
      <c r="AC26" s="11">
        <v>2.0896363979812257E-2</v>
      </c>
      <c r="AD26" s="11">
        <v>1.9828862638880253E-2</v>
      </c>
      <c r="AE26" s="11"/>
      <c r="AF26" s="11">
        <v>2.3727665029276254E-2</v>
      </c>
      <c r="AG26" s="11">
        <v>2.3226187421918513E-2</v>
      </c>
      <c r="AH26" s="11">
        <v>2.0294450517693682E-2</v>
      </c>
      <c r="AI26" s="11">
        <v>2.3641325094781281E-2</v>
      </c>
      <c r="AJ26" s="11">
        <v>2.3995941287683023E-2</v>
      </c>
      <c r="AK26" s="11"/>
      <c r="AL26" s="11">
        <v>6.1319851614604088E-3</v>
      </c>
      <c r="AM26" s="11">
        <v>1.3696153826886897E-2</v>
      </c>
      <c r="AN26" s="11">
        <v>1.7385864288967368E-2</v>
      </c>
      <c r="AO26" s="11">
        <v>2.4925373369314611E-2</v>
      </c>
      <c r="AP26" s="11">
        <v>1.6439043470026581E-2</v>
      </c>
      <c r="AQ26" s="11"/>
      <c r="AR26" s="11">
        <v>2.5892540624549119E-2</v>
      </c>
      <c r="AS26" s="11">
        <v>2.1905494745855968E-2</v>
      </c>
      <c r="AT26" s="11"/>
      <c r="AU26" s="11">
        <v>2.6169045485768636E-2</v>
      </c>
      <c r="AV26" s="11">
        <v>2.5953060346954247E-2</v>
      </c>
      <c r="AW26" s="11">
        <v>2.432822691645229E-2</v>
      </c>
      <c r="AX26" s="11">
        <v>2.7242446275816214E-2</v>
      </c>
      <c r="AY26" s="11">
        <v>2.1676867430247163E-2</v>
      </c>
      <c r="AZ26" s="11">
        <v>2.2977997472936173E-2</v>
      </c>
      <c r="BA26" s="11">
        <v>2.4887641021147492E-2</v>
      </c>
      <c r="BB26" s="11">
        <v>2.1037474970697242E-2</v>
      </c>
      <c r="BC26" s="11">
        <v>2.0343402537635648E-2</v>
      </c>
      <c r="BD26" s="11">
        <v>1.7297237651196045E-2</v>
      </c>
      <c r="BE26" s="11">
        <v>2.1554936821133467E-2</v>
      </c>
      <c r="BF26" s="11">
        <v>1.9957178827595443E-2</v>
      </c>
      <c r="BG26" s="11"/>
    </row>
    <row r="27" spans="1:59" x14ac:dyDescent="0.2">
      <c r="A27" s="3" t="s">
        <v>1</v>
      </c>
      <c r="B27" s="5"/>
      <c r="C27" s="11">
        <v>8.6378680924528023E-3</v>
      </c>
      <c r="D27" s="11">
        <v>3.1864971662694669E-3</v>
      </c>
      <c r="E27" s="11"/>
      <c r="F27" s="11">
        <v>0</v>
      </c>
      <c r="G27" s="11">
        <v>2.4902378784551014E-3</v>
      </c>
      <c r="H27" s="11"/>
      <c r="I27" s="11">
        <v>5.6870042894235995E-3</v>
      </c>
      <c r="J27" s="11"/>
      <c r="K27" s="11">
        <v>4.4813310649163508E-3</v>
      </c>
      <c r="L27" s="11">
        <v>2.3559305636448131E-3</v>
      </c>
      <c r="M27" s="11">
        <v>3.9746067876948619E-3</v>
      </c>
      <c r="N27" s="11"/>
      <c r="O27" s="11">
        <v>0</v>
      </c>
      <c r="P27" s="11">
        <v>2.7597631290923446E-3</v>
      </c>
      <c r="Q27" s="11">
        <v>1.8984391130990727E-3</v>
      </c>
      <c r="R27" s="11"/>
      <c r="S27" s="11">
        <v>5.6459030691005073E-3</v>
      </c>
      <c r="T27" s="11">
        <v>1.0850376940282976E-3</v>
      </c>
      <c r="U27" s="11">
        <v>3.0245185765907026E-3</v>
      </c>
      <c r="V27" s="11"/>
      <c r="W27" s="11">
        <v>4.7090525153222432E-3</v>
      </c>
      <c r="X27" s="11">
        <v>4.1970405897958979E-3</v>
      </c>
      <c r="Y27" s="11">
        <v>5.2923301085599443E-4</v>
      </c>
      <c r="Z27" s="11">
        <v>0</v>
      </c>
      <c r="AA27" s="11"/>
      <c r="AB27" s="11">
        <v>7.3626461768962984E-3</v>
      </c>
      <c r="AC27" s="11">
        <v>8.2574335923474747E-3</v>
      </c>
      <c r="AD27" s="11">
        <v>0</v>
      </c>
      <c r="AE27" s="11"/>
      <c r="AF27" s="11">
        <v>5.4136705176003339E-4</v>
      </c>
      <c r="AG27" s="11">
        <v>5.1728498693381867E-3</v>
      </c>
      <c r="AH27" s="11">
        <v>6.4824944057566922E-3</v>
      </c>
      <c r="AI27" s="11">
        <v>1.6327696969176712E-3</v>
      </c>
      <c r="AJ27" s="11">
        <v>3.5271793593563351E-3</v>
      </c>
      <c r="AK27" s="11"/>
      <c r="AL27" s="11">
        <v>5.7454938784390749E-3</v>
      </c>
      <c r="AM27" s="11">
        <v>4.1789641930219572E-3</v>
      </c>
      <c r="AN27" s="11">
        <v>3.3973911940920832E-3</v>
      </c>
      <c r="AO27" s="11">
        <v>7.8311932559572116E-4</v>
      </c>
      <c r="AP27" s="11">
        <v>2.6254962468071998E-3</v>
      </c>
      <c r="AQ27" s="11"/>
      <c r="AR27" s="11">
        <v>1.3448207582389049E-3</v>
      </c>
      <c r="AS27" s="11">
        <v>1.0495646114306431E-2</v>
      </c>
      <c r="AT27" s="11"/>
      <c r="AU27" s="11">
        <v>2.9423572305044923E-3</v>
      </c>
      <c r="AV27" s="11">
        <v>3.235113754235742E-3</v>
      </c>
      <c r="AW27" s="11">
        <v>9.190018370893737E-3</v>
      </c>
      <c r="AX27" s="11">
        <v>2.6774883861157141E-3</v>
      </c>
      <c r="AY27" s="11">
        <v>5.109021646404672E-3</v>
      </c>
      <c r="AZ27" s="11">
        <v>4.0401899441191279E-3</v>
      </c>
      <c r="BA27" s="11">
        <v>2.6948002036054745E-4</v>
      </c>
      <c r="BB27" s="11">
        <v>4.569486289324614E-3</v>
      </c>
      <c r="BC27" s="11">
        <v>2.4116773950607945E-3</v>
      </c>
      <c r="BD27" s="11">
        <v>7.0074675099835075E-3</v>
      </c>
      <c r="BE27" s="11">
        <v>4.8600857566843689E-3</v>
      </c>
      <c r="BF27" s="11">
        <v>9.9312087927856188E-3</v>
      </c>
      <c r="BG27" s="11"/>
    </row>
    <row r="28" spans="1:59" x14ac:dyDescent="0.2">
      <c r="A28" s="3" t="s">
        <v>3</v>
      </c>
      <c r="B28" s="5"/>
      <c r="C28" s="11">
        <v>4.9727683028766064E-3</v>
      </c>
      <c r="D28" s="11">
        <v>4.3630093280736301E-3</v>
      </c>
      <c r="E28" s="11"/>
      <c r="F28" s="11">
        <v>2.095845774229835E-3</v>
      </c>
      <c r="G28" s="11">
        <v>4.1200282689083179E-3</v>
      </c>
      <c r="H28" s="11"/>
      <c r="I28" s="11">
        <v>2.0857362670443557E-3</v>
      </c>
      <c r="J28" s="11"/>
      <c r="K28" s="11">
        <v>2.0302673922340171E-3</v>
      </c>
      <c r="L28" s="11">
        <v>2.0161141076562553E-3</v>
      </c>
      <c r="M28" s="11">
        <v>2.0407887076249222E-3</v>
      </c>
      <c r="N28" s="11"/>
      <c r="O28" s="11">
        <v>1.0351488279139478E-2</v>
      </c>
      <c r="P28" s="11">
        <v>2.1255285354294258E-3</v>
      </c>
      <c r="Q28" s="11">
        <v>2.0887851182019679E-3</v>
      </c>
      <c r="R28" s="11"/>
      <c r="S28" s="11">
        <v>3.8652360994759372E-3</v>
      </c>
      <c r="T28" s="11">
        <v>2.0891997544660638E-3</v>
      </c>
      <c r="U28" s="11">
        <v>2.1176720411292082E-3</v>
      </c>
      <c r="V28" s="11"/>
      <c r="W28" s="11">
        <v>2.014912356998202E-3</v>
      </c>
      <c r="X28" s="11">
        <v>2.0203114181987615E-3</v>
      </c>
      <c r="Y28" s="11">
        <v>4.0760739739124432E-3</v>
      </c>
      <c r="Z28" s="11">
        <v>2.0621604692643478E-3</v>
      </c>
      <c r="AA28" s="11"/>
      <c r="AB28" s="11">
        <v>2.1002224564656753E-3</v>
      </c>
      <c r="AC28" s="11">
        <v>4.239835065294302E-3</v>
      </c>
      <c r="AD28" s="11">
        <v>2.0981417820476831E-3</v>
      </c>
      <c r="AE28" s="11"/>
      <c r="AF28" s="11">
        <v>0</v>
      </c>
      <c r="AG28" s="11">
        <v>0</v>
      </c>
      <c r="AH28" s="11">
        <v>2.0803003427702898E-3</v>
      </c>
      <c r="AI28" s="11">
        <v>0</v>
      </c>
      <c r="AJ28" s="11">
        <v>2.0896777750619407E-3</v>
      </c>
      <c r="AK28" s="11"/>
      <c r="AL28" s="11">
        <v>4.1569064592476591E-3</v>
      </c>
      <c r="AM28" s="11">
        <v>2.0116100606538583E-3</v>
      </c>
      <c r="AN28" s="11">
        <v>2.0127847631714801E-3</v>
      </c>
      <c r="AO28" s="11">
        <v>2.0104895424453845E-3</v>
      </c>
      <c r="AP28" s="11">
        <v>2.0221181787028761E-3</v>
      </c>
      <c r="AQ28" s="11"/>
      <c r="AR28" s="11">
        <v>2.0715219118205581E-3</v>
      </c>
      <c r="AS28" s="11">
        <v>0</v>
      </c>
      <c r="AT28" s="11"/>
      <c r="AU28" s="11">
        <v>2.0601452708144318E-3</v>
      </c>
      <c r="AV28" s="11">
        <v>2.0763637669663085E-3</v>
      </c>
      <c r="AW28" s="11">
        <v>2.0817692737018765E-3</v>
      </c>
      <c r="AX28" s="11">
        <v>2.0621617514839266E-3</v>
      </c>
      <c r="AY28" s="11">
        <v>2.0709960639059555E-3</v>
      </c>
      <c r="AZ28" s="11">
        <v>0</v>
      </c>
      <c r="BA28" s="11">
        <v>2.0754950559573196E-3</v>
      </c>
      <c r="BB28" s="11">
        <v>5.1065084382174294E-3</v>
      </c>
      <c r="BC28" s="11">
        <v>2.063820086350727E-3</v>
      </c>
      <c r="BD28" s="11">
        <v>2.0757874243391749E-3</v>
      </c>
      <c r="BE28" s="11">
        <v>2.0795365554644226E-3</v>
      </c>
      <c r="BF28" s="11">
        <v>2.0672619932437181E-3</v>
      </c>
      <c r="BG28" s="11"/>
    </row>
    <row r="29" spans="1:59" x14ac:dyDescent="0.2">
      <c r="A29" s="3" t="s">
        <v>4</v>
      </c>
      <c r="B29" s="6"/>
      <c r="C29" s="13">
        <v>3.7414653821435414E-3</v>
      </c>
      <c r="D29" s="13">
        <v>1.328462924376073E-2</v>
      </c>
      <c r="E29" s="13"/>
      <c r="F29" s="13">
        <v>3.8896747984296272E-2</v>
      </c>
      <c r="G29" s="13">
        <v>4.0538837832383767E-2</v>
      </c>
      <c r="H29" s="13"/>
      <c r="I29" s="13">
        <v>7.5482795504335246E-2</v>
      </c>
      <c r="J29" s="13"/>
      <c r="K29" s="13">
        <v>4.9925576628491036E-2</v>
      </c>
      <c r="L29" s="13">
        <v>2.1982493391895862E-2</v>
      </c>
      <c r="M29" s="13">
        <v>4.544993435627441E-2</v>
      </c>
      <c r="N29" s="13"/>
      <c r="O29" s="13">
        <v>3.115346035942267E-2</v>
      </c>
      <c r="P29" s="13">
        <v>3.0078817561081061E-2</v>
      </c>
      <c r="Q29" s="13">
        <v>3.925028081824402E-2</v>
      </c>
      <c r="R29" s="13"/>
      <c r="S29" s="13">
        <v>5.7644049906607472E-2</v>
      </c>
      <c r="T29" s="13">
        <v>5.37980989850518E-2</v>
      </c>
      <c r="U29" s="13">
        <v>5.4040004029046573E-2</v>
      </c>
      <c r="V29" s="13"/>
      <c r="W29" s="13">
        <v>9.8161105268914327E-3</v>
      </c>
      <c r="X29" s="13">
        <v>6.5616088663114372E-2</v>
      </c>
      <c r="Y29" s="13">
        <v>5.673581427534281E-3</v>
      </c>
      <c r="Z29" s="13">
        <v>1.4830238518352431E-2</v>
      </c>
      <c r="AA29" s="13"/>
      <c r="AB29" s="13">
        <v>3.4105727877977526E-2</v>
      </c>
      <c r="AC29" s="13">
        <v>2.65568592137886E-2</v>
      </c>
      <c r="AD29" s="13">
        <v>3.2124971615975467E-2</v>
      </c>
      <c r="AE29" s="13"/>
      <c r="AF29" s="13">
        <v>6.6258486064676783E-2</v>
      </c>
      <c r="AG29" s="13">
        <v>4.426666275686153E-2</v>
      </c>
      <c r="AH29" s="13">
        <v>4.4882079837510774E-2</v>
      </c>
      <c r="AI29" s="13">
        <v>4.6677117704806405E-2</v>
      </c>
      <c r="AJ29" s="13">
        <v>3.7812719339745823E-2</v>
      </c>
      <c r="AK29" s="13"/>
      <c r="AL29" s="13">
        <v>0</v>
      </c>
      <c r="AM29" s="13">
        <v>6.5333484187877185E-3</v>
      </c>
      <c r="AN29" s="13">
        <v>1.1673506503073056E-2</v>
      </c>
      <c r="AO29" s="13">
        <v>5.0838450019100846E-2</v>
      </c>
      <c r="AP29" s="13">
        <v>0</v>
      </c>
      <c r="AQ29" s="13"/>
      <c r="AR29" s="13">
        <v>2.354775975288791E-2</v>
      </c>
      <c r="AS29" s="13">
        <v>2.6927232202609369E-2</v>
      </c>
      <c r="AT29" s="13"/>
      <c r="AU29" s="13">
        <v>1.5293673302722929E-2</v>
      </c>
      <c r="AV29" s="13">
        <v>1.5895762538300343E-2</v>
      </c>
      <c r="AW29" s="13">
        <v>3.0908402057547038E-2</v>
      </c>
      <c r="AX29" s="13">
        <v>2.5833334772147297E-2</v>
      </c>
      <c r="AY29" s="13">
        <v>2.5463560386513436E-2</v>
      </c>
      <c r="AZ29" s="13">
        <v>2.550618529298684E-2</v>
      </c>
      <c r="BA29" s="13">
        <v>1.2518694345849232E-2</v>
      </c>
      <c r="BB29" s="13">
        <v>1.3447315828000222E-2</v>
      </c>
      <c r="BC29" s="13">
        <v>1.340583442244179E-2</v>
      </c>
      <c r="BD29" s="13">
        <v>2.0225354931070888E-2</v>
      </c>
      <c r="BE29" s="13">
        <v>3.1357678309273947E-2</v>
      </c>
      <c r="BF29" s="13">
        <v>3.0213431581640252E-2</v>
      </c>
      <c r="BG29" s="13"/>
    </row>
    <row r="30" spans="1:59" x14ac:dyDescent="0.2">
      <c r="A30" s="3" t="s">
        <v>41</v>
      </c>
      <c r="B30" s="6"/>
      <c r="C30" s="13">
        <v>0</v>
      </c>
      <c r="D30" s="13">
        <v>3.2448420532357788E-2</v>
      </c>
      <c r="E30" s="13"/>
      <c r="F30" s="13">
        <v>7.5935016038598105E-2</v>
      </c>
      <c r="G30" s="13">
        <v>5.399686819811899E-2</v>
      </c>
      <c r="H30" s="13"/>
      <c r="I30" s="13">
        <v>2.7165232046500187E-2</v>
      </c>
      <c r="J30" s="13"/>
      <c r="K30" s="13">
        <v>1.250022771026315E-2</v>
      </c>
      <c r="L30" s="13">
        <v>2.721330575096222E-2</v>
      </c>
      <c r="M30" s="13">
        <v>1.7397701698939012E-2</v>
      </c>
      <c r="N30" s="13"/>
      <c r="O30" s="13">
        <v>5.4657071171595177E-2</v>
      </c>
      <c r="P30" s="13">
        <v>5.1843641807092153E-2</v>
      </c>
      <c r="Q30" s="13">
        <v>7.1227482323642621E-2</v>
      </c>
      <c r="R30" s="13"/>
      <c r="S30" s="13">
        <v>2.9910965134165479E-2</v>
      </c>
      <c r="T30" s="13">
        <v>4.8483881232149181E-2</v>
      </c>
      <c r="U30" s="13">
        <v>5.6165297337286833E-2</v>
      </c>
      <c r="V30" s="13"/>
      <c r="W30" s="13">
        <v>3.1491361163574823E-2</v>
      </c>
      <c r="X30" s="13">
        <v>7.6547257900737497E-3</v>
      </c>
      <c r="Y30" s="13">
        <v>2.4613511355759024E-2</v>
      </c>
      <c r="Z30" s="13">
        <v>3.6136452346577669E-2</v>
      </c>
      <c r="AA30" s="13"/>
      <c r="AB30" s="13">
        <v>5.5702496161276163E-2</v>
      </c>
      <c r="AC30" s="13">
        <v>5.4216822233795585E-2</v>
      </c>
      <c r="AD30" s="13">
        <v>6.1609524134937123E-2</v>
      </c>
      <c r="AE30" s="13"/>
      <c r="AF30" s="13">
        <v>4.2950432960770578E-2</v>
      </c>
      <c r="AG30" s="13">
        <v>5.8592867017500681E-2</v>
      </c>
      <c r="AH30" s="13">
        <v>4.8769979395396214E-2</v>
      </c>
      <c r="AI30" s="13">
        <v>4.6157587145766225E-2</v>
      </c>
      <c r="AJ30" s="13">
        <v>4.9484667975011866E-2</v>
      </c>
      <c r="AK30" s="13"/>
      <c r="AL30" s="13">
        <v>3.3341811665677018E-3</v>
      </c>
      <c r="AM30" s="13">
        <v>1.2385355701723801E-2</v>
      </c>
      <c r="AN30" s="13">
        <v>2.8598280624700979E-2</v>
      </c>
      <c r="AO30" s="13">
        <v>1.1902362252021655E-2</v>
      </c>
      <c r="AP30" s="13">
        <v>2.8252044523498405E-2</v>
      </c>
      <c r="AQ30" s="13"/>
      <c r="AR30" s="13">
        <v>5.7394031281902042E-2</v>
      </c>
      <c r="AS30" s="13">
        <v>4.4174694017640445E-2</v>
      </c>
      <c r="AT30" s="13"/>
      <c r="AU30" s="13">
        <v>5.3176001800965794E-2</v>
      </c>
      <c r="AV30" s="13">
        <v>5.1136160676567559E-2</v>
      </c>
      <c r="AW30" s="13">
        <v>4.2395755835481518E-2</v>
      </c>
      <c r="AX30" s="13">
        <v>6.2506334816287965E-2</v>
      </c>
      <c r="AY30" s="13">
        <v>4.4628470465109628E-2</v>
      </c>
      <c r="AZ30" s="13">
        <v>5.6001781684692824E-2</v>
      </c>
      <c r="BA30" s="13">
        <v>7.0282803637722893E-2</v>
      </c>
      <c r="BB30" s="13">
        <v>5.0004040415509772E-2</v>
      </c>
      <c r="BC30" s="13">
        <v>5.6203195963898632E-2</v>
      </c>
      <c r="BD30" s="13">
        <v>5.4071310886575713E-2</v>
      </c>
      <c r="BE30" s="13">
        <v>4.9244518565072337E-2</v>
      </c>
      <c r="BF30" s="13">
        <v>5.6786466557502364E-2</v>
      </c>
      <c r="BG30" s="13"/>
    </row>
    <row r="31" spans="1:59" x14ac:dyDescent="0.2">
      <c r="A31" s="3" t="s">
        <v>0</v>
      </c>
      <c r="B31" s="5"/>
      <c r="C31" s="11">
        <v>1.6112855661303997E-2</v>
      </c>
      <c r="D31" s="11">
        <v>1.2811749932588398E-2</v>
      </c>
      <c r="E31" s="11"/>
      <c r="F31" s="11">
        <v>7.4700979878516871E-2</v>
      </c>
      <c r="G31" s="11">
        <v>5.938355600532623E-2</v>
      </c>
      <c r="H31" s="11"/>
      <c r="I31" s="11">
        <v>9.0109882119360427E-3</v>
      </c>
      <c r="J31" s="11"/>
      <c r="K31" s="11">
        <v>0.12455312052219261</v>
      </c>
      <c r="L31" s="11">
        <v>5.661630132384507E-3</v>
      </c>
      <c r="M31" s="11">
        <v>1.4106882660496431E-2</v>
      </c>
      <c r="N31" s="11"/>
      <c r="O31" s="11">
        <v>3.8073662271118226E-2</v>
      </c>
      <c r="P31" s="11">
        <v>5.6474849773208484E-2</v>
      </c>
      <c r="Q31" s="11">
        <v>6.903482504815453E-2</v>
      </c>
      <c r="R31" s="11"/>
      <c r="S31" s="11">
        <v>1.9233607244930066E-2</v>
      </c>
      <c r="T31" s="11">
        <v>2.4370069013417196E-2</v>
      </c>
      <c r="U31" s="11">
        <v>4.2542664271151352E-2</v>
      </c>
      <c r="V31" s="11"/>
      <c r="W31" s="11">
        <v>1.1751761192548742E-2</v>
      </c>
      <c r="X31" s="11">
        <v>3.0549168327352028E-3</v>
      </c>
      <c r="Y31" s="11">
        <v>1.364761581339013E-2</v>
      </c>
      <c r="Z31" s="11">
        <v>2.1827378050861972E-2</v>
      </c>
      <c r="AA31" s="11"/>
      <c r="AB31" s="11">
        <v>5.9885580280735651E-2</v>
      </c>
      <c r="AC31" s="11">
        <v>5.2204369043728445E-2</v>
      </c>
      <c r="AD31" s="11">
        <v>5.2574585171501202E-2</v>
      </c>
      <c r="AE31" s="11"/>
      <c r="AF31" s="11">
        <v>2.7921045682688977E-2</v>
      </c>
      <c r="AG31" s="11">
        <v>3.5330439558831958E-2</v>
      </c>
      <c r="AH31" s="11">
        <v>3.9545015117004791E-2</v>
      </c>
      <c r="AI31" s="11">
        <v>3.3502989846915396E-2</v>
      </c>
      <c r="AJ31" s="11">
        <v>2.5278446689059191E-2</v>
      </c>
      <c r="AK31" s="11"/>
      <c r="AL31" s="11">
        <v>1.260029892081773E-2</v>
      </c>
      <c r="AM31" s="11">
        <v>9.9943526199686768E-3</v>
      </c>
      <c r="AN31" s="11">
        <v>1.1739352228714887E-2</v>
      </c>
      <c r="AO31" s="11">
        <v>6.1235598127524889E-2</v>
      </c>
      <c r="AP31" s="11">
        <v>2.2277155825649035E-2</v>
      </c>
      <c r="AQ31" s="11"/>
      <c r="AR31" s="11">
        <v>4.2957974673491842E-2</v>
      </c>
      <c r="AS31" s="11">
        <v>4.3878200921075333E-2</v>
      </c>
      <c r="AT31" s="11"/>
      <c r="AU31" s="11">
        <v>3.7381796146865071E-2</v>
      </c>
      <c r="AV31" s="11">
        <v>4.0367233266994741E-2</v>
      </c>
      <c r="AW31" s="11">
        <v>2.878031886457957E-2</v>
      </c>
      <c r="AX31" s="11">
        <v>4.1427498386109811E-2</v>
      </c>
      <c r="AY31" s="11">
        <v>3.8473416835509366E-2</v>
      </c>
      <c r="AZ31" s="11">
        <v>4.4811418235963615E-2</v>
      </c>
      <c r="BA31" s="11">
        <v>6.0973853739296119E-2</v>
      </c>
      <c r="BB31" s="11">
        <v>5.7688112872507753E-2</v>
      </c>
      <c r="BC31" s="11">
        <v>6.9992985831200366E-2</v>
      </c>
      <c r="BD31" s="11">
        <v>5.0220835355749484E-2</v>
      </c>
      <c r="BE31" s="11">
        <v>4.6717858990627484E-2</v>
      </c>
      <c r="BF31" s="11">
        <v>3.9297165458698984E-2</v>
      </c>
      <c r="BG31" s="11"/>
    </row>
    <row r="32" spans="1:59" x14ac:dyDescent="0.2">
      <c r="A32" s="3" t="s">
        <v>5</v>
      </c>
      <c r="B32" s="5"/>
      <c r="C32" s="11">
        <v>2.9615081607651534</v>
      </c>
      <c r="D32" s="11">
        <v>2.9079813904386089</v>
      </c>
      <c r="E32" s="11"/>
      <c r="F32" s="11">
        <v>2.6890169342602213</v>
      </c>
      <c r="G32" s="11">
        <v>2.7255905983311686</v>
      </c>
      <c r="H32" s="11"/>
      <c r="I32" s="11">
        <v>2.8006234945933395</v>
      </c>
      <c r="J32" s="11"/>
      <c r="K32" s="11">
        <v>2.7808906176635135</v>
      </c>
      <c r="L32" s="11">
        <v>2.9164740722689846</v>
      </c>
      <c r="M32" s="11">
        <v>2.8868499001077539</v>
      </c>
      <c r="N32" s="11"/>
      <c r="O32" s="11">
        <v>2.7830872578333454</v>
      </c>
      <c r="P32" s="11">
        <v>2.7394210106018368</v>
      </c>
      <c r="Q32" s="11">
        <v>2.701014391387794</v>
      </c>
      <c r="R32" s="11"/>
      <c r="S32" s="11">
        <v>2.8195210488716675</v>
      </c>
      <c r="T32" s="11">
        <v>2.7868460549095997</v>
      </c>
      <c r="U32" s="11">
        <v>2.7362333955942191</v>
      </c>
      <c r="V32" s="11"/>
      <c r="W32" s="11">
        <v>2.913212260583502</v>
      </c>
      <c r="X32" s="11">
        <v>2.8818134795113579</v>
      </c>
      <c r="Y32" s="11">
        <v>2.9142882936594017</v>
      </c>
      <c r="Z32" s="11">
        <v>2.8749860892401014</v>
      </c>
      <c r="AA32" s="11"/>
      <c r="AB32" s="11">
        <v>2.7200383948906581</v>
      </c>
      <c r="AC32" s="11">
        <v>2.7482171500577159</v>
      </c>
      <c r="AD32" s="11">
        <v>2.7469547351656871</v>
      </c>
      <c r="AE32" s="11"/>
      <c r="AF32" s="11">
        <v>2.7625405226159141</v>
      </c>
      <c r="AG32" s="11">
        <v>2.7537442094136479</v>
      </c>
      <c r="AH32" s="11">
        <v>2.7608195032484164</v>
      </c>
      <c r="AI32" s="11">
        <v>2.7772854154866065</v>
      </c>
      <c r="AJ32" s="11">
        <v>2.7911701520275325</v>
      </c>
      <c r="AK32" s="11"/>
      <c r="AL32" s="11">
        <v>2.9598480162259033</v>
      </c>
      <c r="AM32" s="11">
        <v>2.9403762853417885</v>
      </c>
      <c r="AN32" s="11">
        <v>2.9101361305473636</v>
      </c>
      <c r="AO32" s="11">
        <v>2.8353758968529954</v>
      </c>
      <c r="AP32" s="11">
        <v>2.9113999916219231</v>
      </c>
      <c r="AQ32" s="11"/>
      <c r="AR32" s="11">
        <v>2.7616988709039489</v>
      </c>
      <c r="AS32" s="11">
        <v>2.7836622685180799</v>
      </c>
      <c r="AT32" s="11"/>
      <c r="AU32" s="11">
        <v>2.7974127603984087</v>
      </c>
      <c r="AV32" s="11">
        <v>2.7979808947894007</v>
      </c>
      <c r="AW32" s="11">
        <v>2.80316645407478</v>
      </c>
      <c r="AX32" s="11">
        <v>2.7689688011426887</v>
      </c>
      <c r="AY32" s="11">
        <v>2.7954450560411419</v>
      </c>
      <c r="AZ32" s="11">
        <v>2.7677108217445903</v>
      </c>
      <c r="BA32" s="11">
        <v>2.7465963611696704</v>
      </c>
      <c r="BB32" s="11">
        <v>2.768814083933647</v>
      </c>
      <c r="BC32" s="11">
        <v>2.7535114756103627</v>
      </c>
      <c r="BD32" s="11">
        <v>2.7741862991266393</v>
      </c>
      <c r="BE32" s="11">
        <v>2.7619021821275398</v>
      </c>
      <c r="BF32" s="11">
        <v>2.7659184061525841</v>
      </c>
      <c r="BG32" s="11"/>
    </row>
    <row r="33" spans="1:61" x14ac:dyDescent="0.2">
      <c r="A33" s="3" t="s">
        <v>9</v>
      </c>
      <c r="B33" s="4"/>
      <c r="C33" s="13">
        <v>6.014522522588936</v>
      </c>
      <c r="D33" s="13">
        <v>6.0167509198125595</v>
      </c>
      <c r="E33" s="13"/>
      <c r="F33" s="13">
        <v>6.0789539482582526</v>
      </c>
      <c r="G33" s="13">
        <v>6.0701965893283436</v>
      </c>
      <c r="H33" s="13"/>
      <c r="I33" s="13">
        <v>6.037051082107145</v>
      </c>
      <c r="J33" s="13"/>
      <c r="K33" s="13">
        <v>5.9377288977474469</v>
      </c>
      <c r="L33" s="13">
        <v>6.0179414223441716</v>
      </c>
      <c r="M33" s="13">
        <v>5.9977343061714841</v>
      </c>
      <c r="N33" s="13"/>
      <c r="O33" s="13">
        <v>6.0575226418397756</v>
      </c>
      <c r="P33" s="13">
        <v>6.0785098980301067</v>
      </c>
      <c r="Q33" s="13">
        <v>6.0757980992537348</v>
      </c>
      <c r="R33" s="13"/>
      <c r="S33" s="13">
        <v>6.0246438576349535</v>
      </c>
      <c r="T33" s="13">
        <v>6.0423504508706367</v>
      </c>
      <c r="U33" s="13">
        <v>6.0640253612048758</v>
      </c>
      <c r="V33" s="13"/>
      <c r="W33" s="13">
        <v>6.0143542915181127</v>
      </c>
      <c r="X33" s="13">
        <v>5.981726682751165</v>
      </c>
      <c r="Y33" s="13">
        <v>6.0234522822322294</v>
      </c>
      <c r="Z33" s="13">
        <v>6.0247843980806755</v>
      </c>
      <c r="AA33" s="13"/>
      <c r="AB33" s="13">
        <v>6.075813615290703</v>
      </c>
      <c r="AC33" s="13">
        <v>6.075250390421</v>
      </c>
      <c r="AD33" s="13">
        <v>6.069794352941182</v>
      </c>
      <c r="AE33" s="13"/>
      <c r="AF33" s="13">
        <v>6.0468123112783765</v>
      </c>
      <c r="AG33" s="13">
        <v>6.0676947021726626</v>
      </c>
      <c r="AH33" s="13">
        <v>6.0573916675324346</v>
      </c>
      <c r="AI33" s="13">
        <v>6.0506429374795543</v>
      </c>
      <c r="AJ33" s="13">
        <v>6.0626393341392459</v>
      </c>
      <c r="AK33" s="13"/>
      <c r="AL33" s="13">
        <v>6.005405657764963</v>
      </c>
      <c r="AM33" s="13">
        <v>6.0044971976740618</v>
      </c>
      <c r="AN33" s="13">
        <v>6.0186264828544056</v>
      </c>
      <c r="AO33" s="13">
        <v>5.9617410803362549</v>
      </c>
      <c r="AP33" s="13">
        <v>6.0206171718287127</v>
      </c>
      <c r="AQ33" s="13"/>
      <c r="AR33" s="13">
        <v>6.0771241407159646</v>
      </c>
      <c r="AS33" s="13">
        <v>6.0556219741359225</v>
      </c>
      <c r="AT33" s="13"/>
      <c r="AU33" s="13">
        <v>6.0639414645296421</v>
      </c>
      <c r="AV33" s="13">
        <v>6.0600186228400608</v>
      </c>
      <c r="AW33" s="13">
        <v>6.0506819106014449</v>
      </c>
      <c r="AX33" s="13">
        <v>6.0683220972406557</v>
      </c>
      <c r="AY33" s="13">
        <v>6.0537212596257719</v>
      </c>
      <c r="AZ33" s="13">
        <v>6.0701111631465334</v>
      </c>
      <c r="BA33" s="13">
        <v>6.0778261049098026</v>
      </c>
      <c r="BB33" s="13">
        <v>6.0685815286646712</v>
      </c>
      <c r="BC33" s="13">
        <v>6.0638658721011014</v>
      </c>
      <c r="BD33" s="13">
        <v>6.0630316966582862</v>
      </c>
      <c r="BE33" s="13">
        <v>6.0645749850135795</v>
      </c>
      <c r="BF33" s="13">
        <v>6.0677442814096487</v>
      </c>
      <c r="BG33" s="13"/>
      <c r="BI33" s="5"/>
    </row>
    <row r="34" spans="1:61" x14ac:dyDescent="0.2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</row>
    <row r="35" spans="1:61" x14ac:dyDescent="0.2">
      <c r="A35" s="2" t="s">
        <v>37</v>
      </c>
      <c r="B35" s="5"/>
      <c r="C35" s="11">
        <v>1.3610636395329409E-2</v>
      </c>
      <c r="D35" s="11">
        <v>7.5495064943430969E-3</v>
      </c>
      <c r="E35" s="11"/>
      <c r="F35" s="11">
        <v>2.095845774229835E-3</v>
      </c>
      <c r="G35" s="11">
        <v>6.6102661473634193E-3</v>
      </c>
      <c r="H35" s="11"/>
      <c r="I35" s="11">
        <v>7.7727405564679553E-3</v>
      </c>
      <c r="J35" s="11"/>
      <c r="K35" s="11">
        <v>6.5115984571503683E-3</v>
      </c>
      <c r="L35" s="11">
        <v>4.3720446713010688E-3</v>
      </c>
      <c r="M35" s="11">
        <v>6.0153954953197841E-3</v>
      </c>
      <c r="N35" s="11"/>
      <c r="O35" s="11">
        <v>1.0351488279139478E-2</v>
      </c>
      <c r="P35" s="11">
        <v>4.8852916645217709E-3</v>
      </c>
      <c r="Q35" s="11">
        <v>3.9872242313010401E-3</v>
      </c>
      <c r="R35" s="11"/>
      <c r="S35" s="11">
        <v>9.5111391685764445E-3</v>
      </c>
      <c r="T35" s="11">
        <v>3.1742374484943613E-3</v>
      </c>
      <c r="U35" s="11">
        <v>5.1421906177199113E-3</v>
      </c>
      <c r="V35" s="11"/>
      <c r="W35" s="11">
        <v>6.7239648723204457E-3</v>
      </c>
      <c r="X35" s="11">
        <v>6.2173520079946594E-3</v>
      </c>
      <c r="Y35" s="11">
        <v>4.6053069847684378E-3</v>
      </c>
      <c r="Z35" s="11">
        <v>2.0621604692643478E-3</v>
      </c>
      <c r="AA35" s="11"/>
      <c r="AB35" s="11">
        <v>9.4628686333619733E-3</v>
      </c>
      <c r="AC35" s="11">
        <v>1.2497268657641777E-2</v>
      </c>
      <c r="AD35" s="11">
        <v>2.0981417820476831E-3</v>
      </c>
      <c r="AE35" s="11"/>
      <c r="AF35" s="11">
        <v>5.4136705176003339E-4</v>
      </c>
      <c r="AG35" s="11">
        <v>5.1728498693381867E-3</v>
      </c>
      <c r="AH35" s="11">
        <v>8.562794748526982E-3</v>
      </c>
      <c r="AI35" s="11">
        <v>1.6327696969176712E-3</v>
      </c>
      <c r="AJ35" s="11">
        <v>5.6168571344182763E-3</v>
      </c>
      <c r="AK35" s="11"/>
      <c r="AL35" s="11">
        <v>9.9024003376867349E-3</v>
      </c>
      <c r="AM35" s="11">
        <v>6.1905742536758155E-3</v>
      </c>
      <c r="AN35" s="11">
        <v>5.4101759572635633E-3</v>
      </c>
      <c r="AO35" s="11">
        <v>2.7936088680411055E-3</v>
      </c>
      <c r="AP35" s="11">
        <v>4.6476144255100764E-3</v>
      </c>
      <c r="AQ35" s="11"/>
      <c r="AR35" s="11">
        <v>3.4163426700594629E-3</v>
      </c>
      <c r="AS35" s="11">
        <v>1.0495646114306431E-2</v>
      </c>
      <c r="AT35" s="11"/>
      <c r="AU35" s="11">
        <v>5.0025025013189246E-3</v>
      </c>
      <c r="AV35" s="11">
        <v>5.3114775212020505E-3</v>
      </c>
      <c r="AW35" s="11">
        <v>1.1271787644595613E-2</v>
      </c>
      <c r="AX35" s="11">
        <v>4.7396501375996406E-3</v>
      </c>
      <c r="AY35" s="11">
        <v>7.1800177103106275E-3</v>
      </c>
      <c r="AZ35" s="11">
        <v>4.0401899441191279E-3</v>
      </c>
      <c r="BA35" s="11">
        <v>2.344975076317867E-3</v>
      </c>
      <c r="BB35" s="11">
        <v>9.6759947275420442E-3</v>
      </c>
      <c r="BC35" s="11">
        <v>4.4754974814115219E-3</v>
      </c>
      <c r="BD35" s="11">
        <v>9.0832549343226824E-3</v>
      </c>
      <c r="BE35" s="11">
        <v>6.9396223121487915E-3</v>
      </c>
      <c r="BF35" s="11">
        <v>1.1998470786029336E-2</v>
      </c>
      <c r="BG35" s="11"/>
    </row>
    <row r="36" spans="1:61" x14ac:dyDescent="0.2">
      <c r="A36" s="2" t="s">
        <v>38</v>
      </c>
      <c r="B36" s="5"/>
      <c r="C36" s="13">
        <v>0.63464101468590783</v>
      </c>
      <c r="D36" s="13">
        <v>0.42208019407058378</v>
      </c>
      <c r="E36" s="13"/>
      <c r="F36" s="13">
        <v>0</v>
      </c>
      <c r="G36" s="13">
        <v>0.37672278588183039</v>
      </c>
      <c r="H36" s="13"/>
      <c r="I36" s="13">
        <v>0.73166012014787429</v>
      </c>
      <c r="J36" s="13"/>
      <c r="K36" s="13">
        <v>0.68820752606380597</v>
      </c>
      <c r="L36" s="13">
        <v>0.53886241810601543</v>
      </c>
      <c r="M36" s="13">
        <v>0.66073906375520342</v>
      </c>
      <c r="N36" s="13"/>
      <c r="O36" s="13">
        <v>0</v>
      </c>
      <c r="P36" s="13">
        <v>0.56491266409628016</v>
      </c>
      <c r="Q36" s="13">
        <v>0.47613051159643655</v>
      </c>
      <c r="R36" s="13"/>
      <c r="S36" s="13">
        <v>0.59360955286553163</v>
      </c>
      <c r="T36" s="13">
        <v>0.34182625327634653</v>
      </c>
      <c r="U36" s="13">
        <v>0.58817706332555175</v>
      </c>
      <c r="V36" s="13"/>
      <c r="W36" s="13">
        <v>0.70033865505563619</v>
      </c>
      <c r="X36" s="13">
        <v>0.67505275306900447</v>
      </c>
      <c r="Y36" s="13">
        <v>0.11491807443160168</v>
      </c>
      <c r="Z36" s="13">
        <v>0</v>
      </c>
      <c r="AA36" s="13"/>
      <c r="AB36" s="13">
        <v>0.77805647126272037</v>
      </c>
      <c r="AC36" s="13">
        <v>0.66073906375520342</v>
      </c>
      <c r="AD36" s="13">
        <v>0</v>
      </c>
      <c r="AE36" s="13"/>
      <c r="AF36" s="13">
        <v>1</v>
      </c>
      <c r="AG36" s="13">
        <v>1</v>
      </c>
      <c r="AH36" s="13">
        <v>0.75705357843265431</v>
      </c>
      <c r="AI36" s="13">
        <v>1</v>
      </c>
      <c r="AJ36" s="13">
        <v>0.62796316070475167</v>
      </c>
      <c r="AK36" s="13"/>
      <c r="AL36" s="13">
        <v>0.58021223971048419</v>
      </c>
      <c r="AM36" s="13">
        <v>0.67505275306900447</v>
      </c>
      <c r="AN36" s="13">
        <v>0.62796316070475178</v>
      </c>
      <c r="AO36" s="13">
        <v>0.28032532920216885</v>
      </c>
      <c r="AP36" s="13">
        <v>0.56491266409628016</v>
      </c>
      <c r="AQ36" s="13"/>
      <c r="AR36" s="13">
        <v>0.393643404107205</v>
      </c>
      <c r="AS36" s="13">
        <v>1</v>
      </c>
      <c r="AT36" s="13"/>
      <c r="AU36" s="13">
        <v>0.58817706332555175</v>
      </c>
      <c r="AV36" s="13">
        <v>0.60907981655236254</v>
      </c>
      <c r="AW36" s="13">
        <v>0.81531152472518376</v>
      </c>
      <c r="AX36" s="13">
        <v>0.56491266409628016</v>
      </c>
      <c r="AY36" s="13">
        <v>0.71156114825009831</v>
      </c>
      <c r="AZ36" s="13">
        <v>1</v>
      </c>
      <c r="BA36" s="13">
        <v>0.11491807443160168</v>
      </c>
      <c r="BB36" s="13">
        <v>0.47224977048797784</v>
      </c>
      <c r="BC36" s="13">
        <v>0.53886241810601543</v>
      </c>
      <c r="BD36" s="13">
        <v>0.77147097165626766</v>
      </c>
      <c r="BE36" s="13">
        <v>0.70033865505563619</v>
      </c>
      <c r="BF36" s="13">
        <v>0.82770621105726438</v>
      </c>
      <c r="BG36" s="11"/>
      <c r="BI36" s="5"/>
    </row>
    <row r="37" spans="1:61" x14ac:dyDescent="0.2">
      <c r="B37" s="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</row>
    <row r="38" spans="1:61" x14ac:dyDescent="0.2">
      <c r="A38" s="10" t="s">
        <v>450</v>
      </c>
    </row>
    <row r="39" spans="1:61" x14ac:dyDescent="0.2">
      <c r="A39" s="15" t="s">
        <v>463</v>
      </c>
      <c r="B39" s="1" t="s">
        <v>464</v>
      </c>
    </row>
    <row r="40" spans="1:61" x14ac:dyDescent="0.2">
      <c r="A40" s="15" t="s">
        <v>462</v>
      </c>
      <c r="B40" s="1" t="s">
        <v>465</v>
      </c>
    </row>
    <row r="41" spans="1:61" x14ac:dyDescent="0.2">
      <c r="A41" s="15" t="s">
        <v>451</v>
      </c>
      <c r="B41" s="26" t="s">
        <v>466</v>
      </c>
    </row>
    <row r="42" spans="1:61" x14ac:dyDescent="0.2">
      <c r="A42" s="27" t="s">
        <v>453</v>
      </c>
      <c r="B42" s="1" t="s">
        <v>517</v>
      </c>
    </row>
    <row r="43" spans="1:61" x14ac:dyDescent="0.2">
      <c r="A43" s="2" t="s">
        <v>455</v>
      </c>
    </row>
    <row r="44" spans="1:61" x14ac:dyDescent="0.2">
      <c r="A44" s="2" t="s">
        <v>190</v>
      </c>
      <c r="B44" s="1" t="s">
        <v>475</v>
      </c>
    </row>
    <row r="45" spans="1:61" x14ac:dyDescent="0.2">
      <c r="A45" s="2" t="s">
        <v>456</v>
      </c>
      <c r="B45" s="1" t="s">
        <v>459</v>
      </c>
    </row>
    <row r="46" spans="1:61" x14ac:dyDescent="0.2">
      <c r="A46" s="2" t="s">
        <v>445</v>
      </c>
      <c r="B46" s="1" t="s">
        <v>459</v>
      </c>
    </row>
    <row r="47" spans="1:61" ht="18" x14ac:dyDescent="0.2">
      <c r="A47" s="30" t="s">
        <v>468</v>
      </c>
      <c r="B47" s="1" t="s">
        <v>458</v>
      </c>
    </row>
    <row r="48" spans="1:61" ht="18" x14ac:dyDescent="0.2">
      <c r="A48" s="25" t="s">
        <v>443</v>
      </c>
      <c r="B48" s="1" t="s">
        <v>458</v>
      </c>
    </row>
    <row r="49" spans="1:59" x14ac:dyDescent="0.2">
      <c r="A49" s="2" t="s">
        <v>457</v>
      </c>
    </row>
    <row r="50" spans="1:59" x14ac:dyDescent="0.2">
      <c r="A50" s="2" t="s">
        <v>180</v>
      </c>
      <c r="B50" s="1" t="s">
        <v>460</v>
      </c>
    </row>
    <row r="51" spans="1:59" x14ac:dyDescent="0.2">
      <c r="A51" s="2" t="s">
        <v>181</v>
      </c>
      <c r="B51" s="1" t="s">
        <v>461</v>
      </c>
      <c r="Q51" s="2"/>
      <c r="R51" s="2"/>
      <c r="AB51" s="2"/>
      <c r="AM51" s="2"/>
      <c r="AS51" s="2"/>
      <c r="AT51" s="2"/>
      <c r="AU51" s="2"/>
      <c r="AX51" s="2"/>
      <c r="BD51" s="2"/>
      <c r="BG51" s="2"/>
    </row>
    <row r="52" spans="1:59" x14ac:dyDescent="0.2">
      <c r="Q52" s="2"/>
      <c r="R52" s="2"/>
      <c r="AB52" s="2"/>
      <c r="AM52" s="2"/>
      <c r="AS52" s="2"/>
      <c r="AT52" s="2"/>
      <c r="AU52" s="2"/>
      <c r="AX52" s="2"/>
      <c r="BD52" s="2"/>
      <c r="BG52" s="2"/>
    </row>
    <row r="53" spans="1:59" x14ac:dyDescent="0.2">
      <c r="Q53" s="2"/>
      <c r="R53" s="2"/>
      <c r="AB53" s="2"/>
      <c r="AM53" s="2"/>
      <c r="AS53" s="2"/>
      <c r="AT53" s="2"/>
      <c r="AU53" s="2"/>
      <c r="AX53" s="2"/>
      <c r="BD53" s="2"/>
      <c r="BG53" s="2"/>
    </row>
    <row r="54" spans="1:59" x14ac:dyDescent="0.2">
      <c r="Q54" s="2"/>
      <c r="R54" s="2"/>
      <c r="AB54" s="2"/>
      <c r="AM54" s="2"/>
      <c r="AS54" s="2"/>
      <c r="AT54" s="2"/>
      <c r="AU54" s="2"/>
      <c r="AX54" s="2"/>
      <c r="BD54" s="2"/>
      <c r="BG54" s="2"/>
    </row>
    <row r="55" spans="1:59" x14ac:dyDescent="0.2">
      <c r="Q55" s="2"/>
      <c r="R55" s="2"/>
      <c r="AB55" s="2"/>
      <c r="AM55" s="2"/>
      <c r="AS55" s="2"/>
      <c r="AT55" s="2"/>
      <c r="AU55" s="2"/>
      <c r="AX55" s="2"/>
      <c r="BD55" s="2"/>
      <c r="BG55" s="2"/>
    </row>
    <row r="56" spans="1:59" x14ac:dyDescent="0.2">
      <c r="Q56" s="2"/>
      <c r="R56" s="2"/>
      <c r="AB56" s="2"/>
      <c r="AM56" s="2"/>
      <c r="AS56" s="2"/>
      <c r="AT56" s="2"/>
      <c r="AU56" s="2"/>
      <c r="AX56" s="2"/>
      <c r="BD56" s="2"/>
      <c r="BG56" s="2"/>
    </row>
    <row r="57" spans="1:59" x14ac:dyDescent="0.2">
      <c r="Q57" s="2"/>
      <c r="R57" s="2"/>
      <c r="AB57" s="2"/>
      <c r="AM57" s="2"/>
      <c r="AS57" s="2"/>
      <c r="AT57" s="2"/>
      <c r="AU57" s="2"/>
      <c r="AX57" s="2"/>
      <c r="BD57" s="2"/>
      <c r="BG57" s="2"/>
    </row>
    <row r="58" spans="1:59" x14ac:dyDescent="0.2">
      <c r="Q58" s="2"/>
      <c r="R58" s="2"/>
      <c r="AB58" s="2"/>
      <c r="AM58" s="2"/>
      <c r="AS58" s="2"/>
      <c r="AT58" s="2"/>
      <c r="AU58" s="2"/>
      <c r="AX58" s="2"/>
      <c r="BD58" s="2"/>
      <c r="BG58" s="2"/>
    </row>
    <row r="59" spans="1:59" x14ac:dyDescent="0.2">
      <c r="Q59" s="2"/>
      <c r="R59" s="2"/>
      <c r="AB59" s="2"/>
      <c r="AM59" s="2"/>
      <c r="AS59" s="2"/>
      <c r="AT59" s="2"/>
      <c r="AU59" s="2"/>
      <c r="AX59" s="2"/>
      <c r="BD59" s="2"/>
      <c r="BG59" s="2"/>
    </row>
    <row r="60" spans="1:59" x14ac:dyDescent="0.2">
      <c r="Q60" s="2"/>
      <c r="R60" s="2"/>
      <c r="AB60" s="2"/>
      <c r="AM60" s="2"/>
      <c r="AS60" s="2"/>
      <c r="AT60" s="2"/>
      <c r="AU60" s="2"/>
      <c r="AX60" s="2"/>
      <c r="BD60" s="2"/>
      <c r="BG60" s="2"/>
    </row>
    <row r="61" spans="1:59" x14ac:dyDescent="0.2">
      <c r="Q61" s="2"/>
      <c r="R61" s="2"/>
      <c r="AB61" s="2"/>
      <c r="AM61" s="2"/>
      <c r="AS61" s="2"/>
      <c r="AT61" s="2"/>
      <c r="AU61" s="2"/>
      <c r="AX61" s="2"/>
      <c r="BD61" s="2"/>
      <c r="BG61" s="2"/>
    </row>
    <row r="62" spans="1:59" x14ac:dyDescent="0.2">
      <c r="Q62" s="2"/>
      <c r="R62" s="2"/>
      <c r="AB62" s="2"/>
      <c r="AM62" s="2"/>
      <c r="AS62" s="2"/>
      <c r="AT62" s="2"/>
      <c r="AU62" s="2"/>
      <c r="AX62" s="2"/>
      <c r="BD62" s="2"/>
      <c r="BG62" s="2"/>
    </row>
    <row r="63" spans="1:59" x14ac:dyDescent="0.2">
      <c r="Q63" s="2"/>
      <c r="R63" s="2"/>
      <c r="AB63" s="2"/>
      <c r="AM63" s="2"/>
      <c r="AS63" s="2"/>
      <c r="AT63" s="2"/>
      <c r="AU63" s="2"/>
      <c r="AX63" s="2"/>
      <c r="BD63" s="2"/>
      <c r="BG63" s="2"/>
    </row>
    <row r="64" spans="1:59" x14ac:dyDescent="0.2">
      <c r="Q64" s="2"/>
      <c r="R64" s="2"/>
      <c r="AB64" s="2"/>
      <c r="AM64" s="2"/>
      <c r="AS64" s="2"/>
      <c r="AT64" s="2"/>
      <c r="AU64" s="2"/>
      <c r="AX64" s="2"/>
      <c r="BD64" s="2"/>
      <c r="BG64" s="2"/>
    </row>
    <row r="65" spans="17:59" x14ac:dyDescent="0.2">
      <c r="Q65" s="2"/>
      <c r="R65" s="2"/>
      <c r="AB65" s="2"/>
      <c r="AM65" s="2"/>
      <c r="AS65" s="2"/>
      <c r="AT65" s="2"/>
      <c r="AU65" s="2"/>
      <c r="AX65" s="2"/>
      <c r="BD65" s="2"/>
      <c r="BG65" s="2"/>
    </row>
    <row r="66" spans="17:59" x14ac:dyDescent="0.2">
      <c r="Q66" s="2"/>
      <c r="R66" s="2"/>
      <c r="AB66" s="2"/>
      <c r="AM66" s="2"/>
      <c r="AS66" s="2"/>
      <c r="AT66" s="2"/>
      <c r="AU66" s="2"/>
      <c r="AX66" s="2"/>
      <c r="BD66" s="2"/>
      <c r="BG66" s="2"/>
    </row>
    <row r="67" spans="17:59" x14ac:dyDescent="0.2">
      <c r="Q67" s="2"/>
      <c r="R67" s="2"/>
      <c r="AB67" s="2"/>
      <c r="AM67" s="2"/>
      <c r="AS67" s="2"/>
      <c r="AT67" s="2"/>
      <c r="AU67" s="2"/>
      <c r="AX67" s="2"/>
      <c r="BD67" s="2"/>
      <c r="BG67" s="2"/>
    </row>
    <row r="68" spans="17:59" x14ac:dyDescent="0.2">
      <c r="Q68" s="2"/>
      <c r="R68" s="2"/>
      <c r="AB68" s="2"/>
      <c r="AM68" s="2"/>
      <c r="AS68" s="2"/>
      <c r="AT68" s="2"/>
      <c r="AU68" s="2"/>
      <c r="AX68" s="2"/>
      <c r="BD68" s="2"/>
      <c r="BG68" s="2"/>
    </row>
    <row r="69" spans="17:59" x14ac:dyDescent="0.2">
      <c r="Q69" s="2"/>
      <c r="R69" s="2"/>
      <c r="AB69" s="2"/>
      <c r="AM69" s="2"/>
      <c r="AS69" s="2"/>
      <c r="AT69" s="2"/>
      <c r="AU69" s="2"/>
      <c r="AX69" s="2"/>
      <c r="BD69" s="2"/>
      <c r="BG69" s="2"/>
    </row>
    <row r="70" spans="17:59" x14ac:dyDescent="0.2">
      <c r="Q70" s="2"/>
      <c r="R70" s="2"/>
      <c r="AB70" s="2"/>
      <c r="AM70" s="2"/>
      <c r="AS70" s="2"/>
      <c r="AT70" s="2"/>
      <c r="AU70" s="2"/>
      <c r="AX70" s="2"/>
      <c r="BD70" s="2"/>
      <c r="BG70" s="2"/>
    </row>
    <row r="71" spans="17:59" x14ac:dyDescent="0.2">
      <c r="Q71" s="2"/>
      <c r="R71" s="2"/>
      <c r="AB71" s="2"/>
      <c r="AM71" s="2"/>
      <c r="AS71" s="2"/>
      <c r="AT71" s="2"/>
      <c r="AU71" s="2"/>
      <c r="AX71" s="2"/>
      <c r="BD71" s="2"/>
      <c r="BG71" s="2"/>
    </row>
    <row r="72" spans="17:59" x14ac:dyDescent="0.2">
      <c r="Q72" s="2"/>
      <c r="R72" s="2"/>
      <c r="AB72" s="2"/>
      <c r="AM72" s="2"/>
      <c r="AS72" s="2"/>
      <c r="AT72" s="2"/>
      <c r="AU72" s="2"/>
      <c r="AX72" s="2"/>
      <c r="BD72" s="2"/>
      <c r="BG72" s="2"/>
    </row>
    <row r="73" spans="17:59" x14ac:dyDescent="0.2">
      <c r="Q73" s="2"/>
      <c r="R73" s="2"/>
      <c r="AB73" s="2"/>
      <c r="AM73" s="2"/>
      <c r="AS73" s="2"/>
      <c r="AT73" s="2"/>
      <c r="AU73" s="2"/>
      <c r="AX73" s="2"/>
      <c r="BD73" s="2"/>
      <c r="BG73" s="2"/>
    </row>
    <row r="74" spans="17:59" x14ac:dyDescent="0.2">
      <c r="Q74" s="2"/>
      <c r="R74" s="2"/>
      <c r="AB74" s="2"/>
      <c r="AM74" s="2"/>
      <c r="AS74" s="2"/>
      <c r="AT74" s="2"/>
      <c r="AU74" s="2"/>
      <c r="AX74" s="2"/>
      <c r="BD74" s="2"/>
      <c r="BG74" s="2"/>
    </row>
    <row r="75" spans="17:59" x14ac:dyDescent="0.2">
      <c r="Q75" s="2"/>
      <c r="R75" s="2"/>
      <c r="AB75" s="2"/>
      <c r="AM75" s="2"/>
      <c r="AS75" s="2"/>
      <c r="AT75" s="2"/>
      <c r="AU75" s="2"/>
      <c r="AX75" s="2"/>
      <c r="BD75" s="2"/>
      <c r="BG75" s="2"/>
    </row>
    <row r="76" spans="17:59" x14ac:dyDescent="0.2">
      <c r="Q76" s="2"/>
      <c r="R76" s="2"/>
      <c r="AB76" s="2"/>
      <c r="AM76" s="2"/>
      <c r="AS76" s="2"/>
      <c r="AT76" s="2"/>
      <c r="AU76" s="2"/>
      <c r="AX76" s="2"/>
      <c r="BD76" s="2"/>
      <c r="BG76" s="2"/>
    </row>
    <row r="77" spans="17:59" x14ac:dyDescent="0.2">
      <c r="Q77" s="2"/>
      <c r="R77" s="2"/>
      <c r="AB77" s="2"/>
      <c r="AM77" s="2"/>
      <c r="AS77" s="2"/>
      <c r="AT77" s="2"/>
      <c r="AU77" s="2"/>
      <c r="AX77" s="2"/>
      <c r="BD77" s="2"/>
      <c r="BG77" s="2"/>
    </row>
    <row r="78" spans="17:59" x14ac:dyDescent="0.2">
      <c r="Q78" s="2"/>
      <c r="R78" s="2"/>
      <c r="AB78" s="2"/>
      <c r="AM78" s="2"/>
      <c r="AS78" s="2"/>
      <c r="AT78" s="2"/>
      <c r="AU78" s="2"/>
      <c r="AX78" s="2"/>
      <c r="BD78" s="2"/>
      <c r="BG78" s="2"/>
    </row>
    <row r="80" spans="17:59" x14ac:dyDescent="0.2">
      <c r="Q80" s="2"/>
      <c r="R80" s="2"/>
      <c r="AB80" s="2"/>
      <c r="AM80" s="2"/>
      <c r="AS80" s="2"/>
      <c r="AT80" s="2"/>
      <c r="AU80" s="2"/>
      <c r="AX80" s="2"/>
      <c r="BD80" s="2"/>
      <c r="BG80" s="2"/>
    </row>
    <row r="82" spans="17:59" x14ac:dyDescent="0.2">
      <c r="Q82" s="2"/>
      <c r="R82" s="2"/>
      <c r="AB82" s="2"/>
      <c r="AM82" s="2"/>
      <c r="AS82" s="2"/>
      <c r="AT82" s="2"/>
      <c r="AU82" s="2"/>
      <c r="AX82" s="2"/>
      <c r="BD82" s="2"/>
      <c r="BG82" s="2"/>
    </row>
    <row r="83" spans="17:59" x14ac:dyDescent="0.2">
      <c r="Q83" s="2"/>
      <c r="R83" s="2"/>
      <c r="AB83" s="2"/>
      <c r="AM83" s="2"/>
      <c r="AS83" s="2"/>
      <c r="AT83" s="2"/>
      <c r="AU83" s="2"/>
      <c r="AX83" s="2"/>
      <c r="BD83" s="2"/>
      <c r="BG83" s="2"/>
    </row>
    <row r="84" spans="17:59" x14ac:dyDescent="0.2">
      <c r="Q84" s="2"/>
      <c r="R84" s="2"/>
      <c r="AB84" s="2"/>
      <c r="AM84" s="2"/>
      <c r="AS84" s="2"/>
      <c r="AT84" s="2"/>
      <c r="AU84" s="2"/>
      <c r="AX84" s="2"/>
      <c r="BD84" s="2"/>
      <c r="BG84" s="2"/>
    </row>
    <row r="85" spans="17:59" x14ac:dyDescent="0.2">
      <c r="Q85" s="2"/>
      <c r="R85" s="2"/>
      <c r="AB85" s="2"/>
      <c r="AM85" s="2"/>
      <c r="AS85" s="2"/>
      <c r="AT85" s="2"/>
      <c r="AU85" s="2"/>
      <c r="AX85" s="2"/>
      <c r="BD85" s="2"/>
      <c r="BG85" s="2"/>
    </row>
    <row r="86" spans="17:59" x14ac:dyDescent="0.2">
      <c r="Q86" s="2"/>
      <c r="R86" s="2"/>
      <c r="AB86" s="2"/>
      <c r="AM86" s="2"/>
      <c r="AS86" s="2"/>
      <c r="AT86" s="2"/>
      <c r="AU86" s="2"/>
      <c r="AX86" s="2"/>
      <c r="BD86" s="2"/>
      <c r="BG86" s="2"/>
    </row>
    <row r="87" spans="17:59" x14ac:dyDescent="0.2">
      <c r="Q87" s="2"/>
      <c r="R87" s="2"/>
      <c r="AB87" s="2"/>
      <c r="AM87" s="2"/>
      <c r="AS87" s="2"/>
      <c r="AT87" s="2"/>
      <c r="AU87" s="2"/>
      <c r="AX87" s="2"/>
      <c r="BD87" s="2"/>
      <c r="BG87" s="2"/>
    </row>
    <row r="88" spans="17:59" x14ac:dyDescent="0.2">
      <c r="Q88" s="2"/>
      <c r="R88" s="2"/>
      <c r="AB88" s="2"/>
      <c r="AM88" s="2"/>
      <c r="AS88" s="2"/>
      <c r="AT88" s="2"/>
      <c r="AU88" s="2"/>
      <c r="AX88" s="2"/>
      <c r="BD88" s="2"/>
      <c r="BG88" s="2"/>
    </row>
    <row r="89" spans="17:59" x14ac:dyDescent="0.2">
      <c r="Q89" s="2"/>
      <c r="R89" s="2"/>
      <c r="AB89" s="2"/>
      <c r="AM89" s="2"/>
      <c r="AS89" s="2"/>
      <c r="AT89" s="2"/>
      <c r="AU89" s="2"/>
      <c r="AX89" s="2"/>
      <c r="BD89" s="2"/>
      <c r="BG89" s="2"/>
    </row>
    <row r="90" spans="17:59" x14ac:dyDescent="0.2">
      <c r="Q90" s="2"/>
      <c r="R90" s="2"/>
      <c r="AB90" s="2"/>
      <c r="AM90" s="2"/>
      <c r="AS90" s="2"/>
      <c r="AT90" s="2"/>
      <c r="AU90" s="2"/>
      <c r="AX90" s="2"/>
      <c r="BD90" s="2"/>
      <c r="BG90" s="2"/>
    </row>
    <row r="91" spans="17:59" x14ac:dyDescent="0.2">
      <c r="Q91" s="2"/>
      <c r="R91" s="2"/>
      <c r="AB91" s="2"/>
      <c r="AM91" s="2"/>
      <c r="AS91" s="2"/>
      <c r="AT91" s="2"/>
      <c r="AU91" s="2"/>
      <c r="AX91" s="2"/>
      <c r="BD91" s="2"/>
      <c r="BG91" s="2"/>
    </row>
    <row r="92" spans="17:59" x14ac:dyDescent="0.2">
      <c r="Q92" s="2"/>
      <c r="R92" s="2"/>
      <c r="AB92" s="2"/>
      <c r="AM92" s="2"/>
      <c r="AS92" s="2"/>
      <c r="AT92" s="2"/>
      <c r="AU92" s="2"/>
      <c r="AX92" s="2"/>
      <c r="BD92" s="2"/>
      <c r="BG92" s="2"/>
    </row>
    <row r="93" spans="17:59" x14ac:dyDescent="0.2">
      <c r="Q93" s="2"/>
      <c r="R93" s="2"/>
      <c r="AB93" s="2"/>
      <c r="AM93" s="2"/>
      <c r="AS93" s="2"/>
      <c r="AT93" s="2"/>
      <c r="AU93" s="2"/>
      <c r="AX93" s="2"/>
      <c r="BD93" s="2"/>
      <c r="BG93" s="2"/>
    </row>
    <row r="95" spans="17:59" x14ac:dyDescent="0.2">
      <c r="Q95" s="2"/>
      <c r="R95" s="2"/>
      <c r="AB95" s="2"/>
      <c r="AM95" s="2"/>
      <c r="AS95" s="2"/>
      <c r="AT95" s="2"/>
      <c r="AU95" s="2"/>
      <c r="AX95" s="2"/>
      <c r="BD95" s="2"/>
      <c r="BG95" s="2"/>
    </row>
    <row r="96" spans="17:59" x14ac:dyDescent="0.2">
      <c r="Q96" s="2"/>
      <c r="R96" s="2"/>
      <c r="AB96" s="2"/>
      <c r="AM96" s="2"/>
      <c r="AS96" s="2"/>
      <c r="AT96" s="2"/>
      <c r="AU96" s="2"/>
      <c r="AX96" s="2"/>
      <c r="BD96" s="2"/>
      <c r="BG96" s="2"/>
    </row>
  </sheetData>
  <pageMargins left="0.75" right="0.75" top="1" bottom="1" header="0.5" footer="0.5"/>
  <pageSetup paperSize="9" orientation="portrait" horizontalDpi="4294967292" verticalDpi="429496729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A12" zoomScale="125" zoomScaleNormal="125" zoomScalePageLayoutView="125" workbookViewId="0">
      <selection activeCell="B42" sqref="B42"/>
    </sheetView>
  </sheetViews>
  <sheetFormatPr baseColWidth="10" defaultRowHeight="16" x14ac:dyDescent="0.2"/>
  <cols>
    <col min="1" max="1" width="14.83203125" style="2" customWidth="1"/>
    <col min="2" max="2" width="2" style="2" customWidth="1"/>
    <col min="3" max="4" width="10.83203125" style="2"/>
    <col min="5" max="5" width="4.6640625" style="2" customWidth="1"/>
    <col min="6" max="7" width="10.83203125" style="2"/>
    <col min="8" max="8" width="5" style="2" customWidth="1"/>
    <col min="9" max="16384" width="10.83203125" style="2"/>
  </cols>
  <sheetData>
    <row r="1" spans="1:11" x14ac:dyDescent="0.2">
      <c r="A1" s="38" t="s">
        <v>516</v>
      </c>
    </row>
    <row r="2" spans="1:11" x14ac:dyDescent="0.2">
      <c r="C2" s="29" t="s">
        <v>488</v>
      </c>
    </row>
    <row r="3" spans="1:11" x14ac:dyDescent="0.2">
      <c r="C3" s="1" t="s">
        <v>509</v>
      </c>
    </row>
    <row r="4" spans="1:11" x14ac:dyDescent="0.2">
      <c r="C4" s="1" t="s">
        <v>510</v>
      </c>
    </row>
    <row r="6" spans="1:11" x14ac:dyDescent="0.2">
      <c r="A6" s="2" t="s">
        <v>454</v>
      </c>
      <c r="C6" s="29" t="s">
        <v>191</v>
      </c>
      <c r="D6" s="1"/>
      <c r="E6" s="1"/>
      <c r="F6" s="29" t="s">
        <v>192</v>
      </c>
      <c r="G6" s="1"/>
      <c r="H6" s="1"/>
      <c r="I6" s="29" t="s">
        <v>211</v>
      </c>
    </row>
    <row r="7" spans="1:11" ht="18" x14ac:dyDescent="0.2">
      <c r="A7" s="2" t="s">
        <v>446</v>
      </c>
      <c r="C7" s="2" t="s">
        <v>444</v>
      </c>
      <c r="D7" s="2" t="s">
        <v>444</v>
      </c>
      <c r="F7" s="2" t="s">
        <v>444</v>
      </c>
      <c r="G7" s="25" t="s">
        <v>443</v>
      </c>
      <c r="H7" s="25"/>
      <c r="I7" s="25" t="s">
        <v>443</v>
      </c>
      <c r="J7" s="25" t="s">
        <v>489</v>
      </c>
      <c r="K7" s="2" t="s">
        <v>444</v>
      </c>
    </row>
    <row r="8" spans="1:11" x14ac:dyDescent="0.2">
      <c r="A8" s="2" t="s">
        <v>483</v>
      </c>
    </row>
    <row r="9" spans="1:11" x14ac:dyDescent="0.2">
      <c r="A9" s="2" t="s">
        <v>448</v>
      </c>
      <c r="C9" s="2" t="s">
        <v>333</v>
      </c>
      <c r="D9" s="2" t="s">
        <v>335</v>
      </c>
      <c r="F9" s="2" t="s">
        <v>336</v>
      </c>
      <c r="G9" s="2" t="s">
        <v>346</v>
      </c>
      <c r="I9" s="2" t="s">
        <v>340</v>
      </c>
      <c r="J9" s="2" t="s">
        <v>341</v>
      </c>
      <c r="K9" s="2" t="s">
        <v>354</v>
      </c>
    </row>
    <row r="11" spans="1:11" x14ac:dyDescent="0.2">
      <c r="A11" s="2" t="s">
        <v>2</v>
      </c>
      <c r="C11" s="4">
        <v>0.2</v>
      </c>
      <c r="D11" s="2">
        <v>0.55000000000000004</v>
      </c>
      <c r="F11" s="2">
        <v>0.53</v>
      </c>
      <c r="G11" s="2">
        <v>3.56</v>
      </c>
      <c r="I11" s="4">
        <v>5.0999999999999996</v>
      </c>
      <c r="J11" s="2">
        <v>4.04</v>
      </c>
      <c r="K11" s="2">
        <v>0.13</v>
      </c>
    </row>
    <row r="12" spans="1:11" x14ac:dyDescent="0.2">
      <c r="A12" s="2" t="s">
        <v>26</v>
      </c>
      <c r="C12" s="15" t="s">
        <v>462</v>
      </c>
      <c r="D12" s="15" t="s">
        <v>462</v>
      </c>
      <c r="E12" s="15"/>
      <c r="F12" s="15" t="s">
        <v>462</v>
      </c>
      <c r="G12" s="2">
        <v>0.19</v>
      </c>
      <c r="I12" s="2">
        <v>0.42</v>
      </c>
      <c r="J12" s="2">
        <v>0.32</v>
      </c>
      <c r="K12" s="15" t="s">
        <v>462</v>
      </c>
    </row>
    <row r="13" spans="1:11" x14ac:dyDescent="0.2">
      <c r="A13" s="2" t="s">
        <v>1</v>
      </c>
      <c r="C13" s="15" t="s">
        <v>451</v>
      </c>
      <c r="D13" s="2">
        <v>0.47</v>
      </c>
      <c r="F13" s="2">
        <v>0.25</v>
      </c>
      <c r="G13" s="2">
        <v>0.93</v>
      </c>
      <c r="I13" s="2">
        <v>0.22</v>
      </c>
      <c r="J13" s="2">
        <v>0.48</v>
      </c>
      <c r="K13" s="2">
        <v>0.33</v>
      </c>
    </row>
    <row r="14" spans="1:11" x14ac:dyDescent="0.2">
      <c r="A14" s="2" t="s">
        <v>3</v>
      </c>
      <c r="C14" s="15">
        <v>0.15</v>
      </c>
      <c r="D14" s="2">
        <v>0.39</v>
      </c>
      <c r="F14" s="2">
        <v>0.42</v>
      </c>
      <c r="G14" s="15">
        <v>0.15</v>
      </c>
      <c r="H14" s="15"/>
      <c r="I14" s="15">
        <v>0.15</v>
      </c>
      <c r="J14" s="15">
        <v>0.15</v>
      </c>
      <c r="K14" s="15">
        <v>0.15</v>
      </c>
    </row>
    <row r="15" spans="1:11" x14ac:dyDescent="0.2">
      <c r="A15" s="2" t="s">
        <v>4</v>
      </c>
    </row>
    <row r="16" spans="1:11" x14ac:dyDescent="0.2">
      <c r="A16" s="2" t="s">
        <v>41</v>
      </c>
      <c r="C16" s="2">
        <v>0.37</v>
      </c>
      <c r="D16" s="2">
        <v>0.23</v>
      </c>
      <c r="F16" s="15" t="s">
        <v>462</v>
      </c>
      <c r="G16" s="15" t="s">
        <v>462</v>
      </c>
      <c r="H16" s="15"/>
      <c r="I16" s="15" t="s">
        <v>451</v>
      </c>
      <c r="J16" s="2">
        <v>0.19</v>
      </c>
      <c r="K16" s="15" t="s">
        <v>451</v>
      </c>
    </row>
    <row r="17" spans="1:11" x14ac:dyDescent="0.2">
      <c r="A17" s="2" t="s">
        <v>0</v>
      </c>
      <c r="C17" s="2">
        <v>0.82</v>
      </c>
      <c r="D17" s="2">
        <v>1.18</v>
      </c>
      <c r="F17" s="2">
        <v>0.91</v>
      </c>
      <c r="G17" s="2">
        <v>1.54</v>
      </c>
      <c r="I17" s="2">
        <v>1.89</v>
      </c>
      <c r="J17" s="2">
        <v>1.24</v>
      </c>
      <c r="K17" s="2">
        <v>0.82</v>
      </c>
    </row>
    <row r="18" spans="1:11" x14ac:dyDescent="0.2">
      <c r="A18" s="2" t="s">
        <v>5</v>
      </c>
      <c r="C18" s="2">
        <v>59.47</v>
      </c>
      <c r="D18" s="2">
        <v>58.09</v>
      </c>
      <c r="F18" s="2">
        <v>58.79</v>
      </c>
      <c r="G18" s="2">
        <v>55.19</v>
      </c>
      <c r="I18" s="2">
        <v>54.23</v>
      </c>
      <c r="J18" s="2">
        <v>55.57</v>
      </c>
      <c r="K18" s="4">
        <v>58.2</v>
      </c>
    </row>
    <row r="19" spans="1:11" x14ac:dyDescent="0.2">
      <c r="A19" s="2" t="s">
        <v>9</v>
      </c>
      <c r="C19" s="2">
        <v>40.47</v>
      </c>
      <c r="D19" s="2">
        <v>39.93</v>
      </c>
      <c r="F19" s="4">
        <v>40</v>
      </c>
      <c r="G19" s="2">
        <v>39.49</v>
      </c>
      <c r="I19" s="2">
        <v>38.69</v>
      </c>
      <c r="J19" s="2">
        <v>39.19</v>
      </c>
      <c r="K19" s="2">
        <v>39.78</v>
      </c>
    </row>
    <row r="21" spans="1:11" x14ac:dyDescent="0.2">
      <c r="A21" s="2" t="s">
        <v>10</v>
      </c>
      <c r="C21" s="4">
        <v>101.47999999999999</v>
      </c>
      <c r="D21" s="4">
        <v>100.84</v>
      </c>
      <c r="E21" s="4"/>
      <c r="F21" s="4">
        <v>100.9</v>
      </c>
      <c r="G21" s="4">
        <v>101.05</v>
      </c>
      <c r="H21" s="4"/>
      <c r="I21" s="4">
        <v>100.69999999999999</v>
      </c>
      <c r="J21" s="4">
        <v>101.18</v>
      </c>
      <c r="K21" s="4">
        <v>99.41</v>
      </c>
    </row>
    <row r="22" spans="1:11" x14ac:dyDescent="0.2"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">
      <c r="A23" s="10" t="s">
        <v>12</v>
      </c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"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">
      <c r="A25" s="3" t="s">
        <v>2</v>
      </c>
      <c r="B25" s="5"/>
      <c r="C25" s="11">
        <v>2.5758972604337407E-3</v>
      </c>
      <c r="D25" s="11">
        <v>7.1834813442651722E-3</v>
      </c>
      <c r="E25" s="11"/>
      <c r="F25" s="11">
        <v>6.9058853184202984E-3</v>
      </c>
      <c r="G25" s="11">
        <v>4.7917845901487566E-2</v>
      </c>
      <c r="H25" s="11"/>
      <c r="I25" s="11">
        <v>6.9191111460634239E-2</v>
      </c>
      <c r="J25" s="11">
        <v>5.4148258628183628E-2</v>
      </c>
      <c r="K25" s="11">
        <v>1.7163052569357838E-3</v>
      </c>
    </row>
    <row r="26" spans="1:11" x14ac:dyDescent="0.2">
      <c r="A26" s="3" t="s">
        <v>26</v>
      </c>
      <c r="B26" s="5"/>
      <c r="C26" s="11">
        <v>0</v>
      </c>
      <c r="D26" s="11">
        <v>0</v>
      </c>
      <c r="E26" s="11"/>
      <c r="F26" s="11">
        <v>0</v>
      </c>
      <c r="G26" s="11">
        <v>3.9605326316909592E-3</v>
      </c>
      <c r="H26" s="11"/>
      <c r="I26" s="11">
        <v>8.8243378590892284E-3</v>
      </c>
      <c r="J26" s="11">
        <v>6.6421061835225574E-3</v>
      </c>
      <c r="K26" s="11">
        <v>0</v>
      </c>
    </row>
    <row r="27" spans="1:11" x14ac:dyDescent="0.2">
      <c r="A27" s="3" t="s">
        <v>1</v>
      </c>
      <c r="B27" s="5"/>
      <c r="C27" s="11">
        <v>1.7839148996378069E-3</v>
      </c>
      <c r="D27" s="11">
        <v>1.2146403046055585E-2</v>
      </c>
      <c r="E27" s="11"/>
      <c r="F27" s="11">
        <v>6.4455658901919049E-3</v>
      </c>
      <c r="G27" s="11">
        <v>2.4768960946839978E-2</v>
      </c>
      <c r="H27" s="11"/>
      <c r="I27" s="11">
        <v>5.905822131903023E-3</v>
      </c>
      <c r="J27" s="11">
        <v>1.2729809897416251E-2</v>
      </c>
      <c r="K27" s="11">
        <v>8.6207027713812862E-3</v>
      </c>
    </row>
    <row r="28" spans="1:11" x14ac:dyDescent="0.2">
      <c r="A28" s="3" t="s">
        <v>3</v>
      </c>
      <c r="B28" s="5"/>
      <c r="C28" s="11">
        <v>1.96277819435537E-3</v>
      </c>
      <c r="D28" s="11">
        <v>5.1750947979460589E-3</v>
      </c>
      <c r="E28" s="11"/>
      <c r="F28" s="11">
        <v>5.5599925124121931E-3</v>
      </c>
      <c r="G28" s="11">
        <v>2.051256506048634E-3</v>
      </c>
      <c r="H28" s="11"/>
      <c r="I28" s="11">
        <v>2.0675347318763714E-3</v>
      </c>
      <c r="J28" s="11">
        <v>2.0425646545470847E-3</v>
      </c>
      <c r="K28" s="11">
        <v>2.0119809452360904E-3</v>
      </c>
    </row>
    <row r="29" spans="1:11" x14ac:dyDescent="0.2">
      <c r="A29" s="3" t="s">
        <v>4</v>
      </c>
      <c r="B29" s="6"/>
      <c r="C29" s="13">
        <v>0</v>
      </c>
      <c r="D29" s="13">
        <v>0</v>
      </c>
      <c r="E29" s="13"/>
      <c r="F29" s="13">
        <v>0</v>
      </c>
      <c r="G29" s="13">
        <v>0</v>
      </c>
      <c r="H29" s="13"/>
      <c r="I29" s="13">
        <v>0</v>
      </c>
      <c r="J29" s="13">
        <v>0</v>
      </c>
      <c r="K29" s="13">
        <v>0</v>
      </c>
    </row>
    <row r="30" spans="1:11" x14ac:dyDescent="0.2">
      <c r="A30" s="3" t="s">
        <v>41</v>
      </c>
      <c r="B30" s="6"/>
      <c r="C30" s="13">
        <v>1.7197459107662773E-2</v>
      </c>
      <c r="D30" s="13">
        <v>1.0840869951061391E-2</v>
      </c>
      <c r="E30" s="13"/>
      <c r="F30" s="13">
        <v>0</v>
      </c>
      <c r="G30" s="13">
        <v>0</v>
      </c>
      <c r="H30" s="13"/>
      <c r="I30" s="13">
        <v>3.9168247259814895E-3</v>
      </c>
      <c r="J30" s="13">
        <v>9.1901108588402555E-3</v>
      </c>
      <c r="K30" s="13">
        <v>9.5289532419999372E-4</v>
      </c>
    </row>
    <row r="31" spans="1:11" x14ac:dyDescent="0.2">
      <c r="A31" s="3" t="s">
        <v>0</v>
      </c>
      <c r="B31" s="5"/>
      <c r="C31" s="11">
        <v>3.4767071441818773E-2</v>
      </c>
      <c r="D31" s="11">
        <v>5.0735273059004452E-2</v>
      </c>
      <c r="E31" s="11"/>
      <c r="F31" s="11">
        <v>3.9033779170241506E-2</v>
      </c>
      <c r="G31" s="11">
        <v>6.8237597128364885E-2</v>
      </c>
      <c r="H31" s="11"/>
      <c r="I31" s="11">
        <v>8.4410729029208875E-2</v>
      </c>
      <c r="J31" s="11">
        <v>5.4711740479059988E-2</v>
      </c>
      <c r="K31" s="11">
        <v>3.5638609326192838E-2</v>
      </c>
    </row>
    <row r="32" spans="1:11" x14ac:dyDescent="0.2">
      <c r="A32" s="3" t="s">
        <v>5</v>
      </c>
      <c r="B32" s="5"/>
      <c r="C32" s="11">
        <v>2.9417128790960914</v>
      </c>
      <c r="D32" s="11">
        <v>2.9139188778016676</v>
      </c>
      <c r="E32" s="11"/>
      <c r="F32" s="11">
        <v>2.9420547771087344</v>
      </c>
      <c r="G32" s="11">
        <v>2.8530638068855683</v>
      </c>
      <c r="H32" s="11"/>
      <c r="I32" s="11">
        <v>2.8256836400613068</v>
      </c>
      <c r="J32" s="11">
        <v>2.8605354092984303</v>
      </c>
      <c r="K32" s="11">
        <v>2.9510595063760543</v>
      </c>
    </row>
    <row r="33" spans="1:12" x14ac:dyDescent="0.2">
      <c r="A33" s="3" t="s">
        <v>9</v>
      </c>
      <c r="B33" s="4"/>
      <c r="C33" s="13">
        <v>5.9889649943543377</v>
      </c>
      <c r="D33" s="13">
        <v>5.9922733668710553</v>
      </c>
      <c r="E33" s="13"/>
      <c r="F33" s="13">
        <v>5.988575268577299</v>
      </c>
      <c r="G33" s="13">
        <v>6.1073730873948202</v>
      </c>
      <c r="H33" s="13"/>
      <c r="I33" s="13">
        <v>6.0311327719045442</v>
      </c>
      <c r="J33" s="13">
        <v>6.0352938706154831</v>
      </c>
      <c r="K33" s="13">
        <v>6.0344263050707996</v>
      </c>
      <c r="L33" s="11"/>
    </row>
    <row r="34" spans="1:12" x14ac:dyDescent="0.2"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">
      <c r="A35" s="2" t="s">
        <v>37</v>
      </c>
      <c r="B35" s="5"/>
      <c r="C35" s="11">
        <v>3.7466930939931767E-3</v>
      </c>
      <c r="D35" s="11">
        <v>1.7321497844001645E-2</v>
      </c>
      <c r="E35" s="11"/>
      <c r="F35" s="11">
        <v>1.2005558402604099E-2</v>
      </c>
      <c r="G35" s="11">
        <v>2.6820217452888612E-2</v>
      </c>
      <c r="H35" s="11"/>
      <c r="I35" s="11">
        <v>7.9733568637793944E-3</v>
      </c>
      <c r="J35" s="11">
        <v>1.4772374551963336E-2</v>
      </c>
      <c r="K35" s="11">
        <v>1.0632683716617377E-2</v>
      </c>
      <c r="L35" s="11"/>
    </row>
    <row r="36" spans="1:12" x14ac:dyDescent="0.2">
      <c r="A36" s="2" t="s">
        <v>452</v>
      </c>
      <c r="B36" s="5"/>
      <c r="C36" s="13">
        <v>0.47613051159643655</v>
      </c>
      <c r="D36" s="13">
        <v>0.70123283537294256</v>
      </c>
      <c r="E36" s="13"/>
      <c r="F36" s="13">
        <v>0.53688180707977828</v>
      </c>
      <c r="G36" s="13">
        <v>0.92351827461310498</v>
      </c>
      <c r="H36" s="13"/>
      <c r="I36" s="13">
        <v>0.74069456977793491</v>
      </c>
      <c r="J36" s="13">
        <v>0.86173078354044197</v>
      </c>
      <c r="K36" s="13">
        <v>0.81077393075356419</v>
      </c>
      <c r="L36" s="11"/>
    </row>
    <row r="38" spans="1:12" x14ac:dyDescent="0.2">
      <c r="A38" s="10" t="s">
        <v>450</v>
      </c>
    </row>
    <row r="39" spans="1:12" x14ac:dyDescent="0.2">
      <c r="A39" s="15" t="s">
        <v>463</v>
      </c>
      <c r="B39" s="1" t="s">
        <v>464</v>
      </c>
    </row>
    <row r="40" spans="1:12" x14ac:dyDescent="0.2">
      <c r="A40" s="15" t="s">
        <v>462</v>
      </c>
      <c r="B40" s="1" t="s">
        <v>465</v>
      </c>
    </row>
    <row r="41" spans="1:12" x14ac:dyDescent="0.2">
      <c r="A41" s="15" t="s">
        <v>451</v>
      </c>
      <c r="B41" s="26" t="s">
        <v>466</v>
      </c>
    </row>
    <row r="42" spans="1:12" x14ac:dyDescent="0.2">
      <c r="A42" s="27" t="s">
        <v>453</v>
      </c>
      <c r="B42" s="1" t="s">
        <v>517</v>
      </c>
    </row>
    <row r="43" spans="1:12" x14ac:dyDescent="0.2">
      <c r="A43" s="2" t="s">
        <v>455</v>
      </c>
    </row>
    <row r="44" spans="1:12" x14ac:dyDescent="0.2">
      <c r="A44" s="2" t="s">
        <v>190</v>
      </c>
      <c r="B44" s="1" t="s">
        <v>475</v>
      </c>
    </row>
    <row r="45" spans="1:12" x14ac:dyDescent="0.2">
      <c r="A45" s="2" t="s">
        <v>456</v>
      </c>
      <c r="B45" s="1" t="s">
        <v>459</v>
      </c>
    </row>
    <row r="46" spans="1:12" x14ac:dyDescent="0.2">
      <c r="A46" s="2" t="s">
        <v>445</v>
      </c>
      <c r="B46" s="1" t="s">
        <v>459</v>
      </c>
    </row>
    <row r="47" spans="1:12" ht="18" x14ac:dyDescent="0.2">
      <c r="A47" s="30" t="s">
        <v>468</v>
      </c>
      <c r="B47" s="1" t="s">
        <v>458</v>
      </c>
    </row>
    <row r="48" spans="1:12" ht="18" x14ac:dyDescent="0.2">
      <c r="A48" s="25" t="s">
        <v>443</v>
      </c>
      <c r="B48" s="1" t="s">
        <v>458</v>
      </c>
    </row>
    <row r="49" spans="1:2" x14ac:dyDescent="0.2">
      <c r="A49" s="2" t="s">
        <v>457</v>
      </c>
    </row>
    <row r="50" spans="1:2" x14ac:dyDescent="0.2">
      <c r="A50" s="2" t="s">
        <v>180</v>
      </c>
      <c r="B50" s="1" t="s">
        <v>460</v>
      </c>
    </row>
    <row r="51" spans="1:2" x14ac:dyDescent="0.2">
      <c r="A51" s="2" t="s">
        <v>181</v>
      </c>
      <c r="B51" s="1" t="s">
        <v>461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2"/>
  <sheetViews>
    <sheetView zoomScale="125" zoomScaleNormal="125" zoomScalePageLayoutView="125" workbookViewId="0">
      <pane xSplit="3980" ySplit="2240" topLeftCell="A22" activePane="bottomRight"/>
      <selection pane="topRight" activeCell="I2" sqref="I2"/>
      <selection pane="bottomLeft" activeCell="C4" sqref="C4:K4"/>
      <selection pane="bottomRight" activeCell="B43" sqref="B43"/>
    </sheetView>
  </sheetViews>
  <sheetFormatPr baseColWidth="10" defaultColWidth="8.5" defaultRowHeight="16" x14ac:dyDescent="0.2"/>
  <cols>
    <col min="1" max="1" width="7.6640625" style="2" customWidth="1"/>
    <col min="2" max="2" width="3.33203125" style="2" customWidth="1"/>
    <col min="3" max="3" width="7.6640625" style="2" customWidth="1"/>
    <col min="4" max="4" width="1.5" style="2" customWidth="1"/>
    <col min="5" max="7" width="8.5" style="2"/>
    <col min="8" max="8" width="1.33203125" style="2" customWidth="1"/>
    <col min="9" max="9" width="8.5" style="2"/>
    <col min="10" max="10" width="9.1640625" style="2" customWidth="1"/>
    <col min="11" max="12" width="8.5" style="2"/>
    <col min="13" max="13" width="5.33203125" style="2" customWidth="1"/>
    <col min="14" max="15" width="8.5" style="2"/>
    <col min="16" max="16" width="5.1640625" style="2" customWidth="1"/>
    <col min="17" max="17" width="8.5" style="2"/>
    <col min="18" max="18" width="1.33203125" style="2" customWidth="1"/>
    <col min="19" max="23" width="8.5" style="2"/>
    <col min="24" max="24" width="1.5" style="2" customWidth="1"/>
    <col min="25" max="26" width="8.5" style="2"/>
    <col min="27" max="27" width="1.5" style="2" customWidth="1"/>
    <col min="28" max="29" width="8.5" style="2"/>
    <col min="30" max="30" width="1.6640625" style="2" customWidth="1"/>
    <col min="31" max="32" width="8.5" style="2"/>
    <col min="33" max="33" width="2.5" style="2" customWidth="1"/>
    <col min="34" max="34" width="8.5" style="2"/>
    <col min="35" max="35" width="3.5" style="2" customWidth="1"/>
    <col min="36" max="38" width="8.5" style="2"/>
    <col min="39" max="39" width="4.5" style="2" customWidth="1"/>
    <col min="40" max="44" width="8.5" style="2"/>
    <col min="45" max="45" width="2" style="2" customWidth="1"/>
    <col min="46" max="16384" width="8.5" style="2"/>
  </cols>
  <sheetData>
    <row r="1" spans="1:48" x14ac:dyDescent="0.2">
      <c r="A1" s="38" t="s">
        <v>516</v>
      </c>
    </row>
    <row r="2" spans="1:48" ht="19" x14ac:dyDescent="0.25">
      <c r="C2" s="28" t="s">
        <v>490</v>
      </c>
    </row>
    <row r="3" spans="1:48" x14ac:dyDescent="0.2">
      <c r="C3" s="1" t="s">
        <v>511</v>
      </c>
    </row>
    <row r="4" spans="1:48" x14ac:dyDescent="0.2">
      <c r="C4" s="1" t="s">
        <v>512</v>
      </c>
    </row>
    <row r="5" spans="1:48" x14ac:dyDescent="0.2">
      <c r="C5" s="1" t="s">
        <v>479</v>
      </c>
      <c r="K5" s="2" t="s">
        <v>474</v>
      </c>
    </row>
    <row r="7" spans="1:48" x14ac:dyDescent="0.2">
      <c r="A7" s="2" t="s">
        <v>454</v>
      </c>
      <c r="C7" s="29" t="s">
        <v>191</v>
      </c>
      <c r="D7" s="1"/>
      <c r="E7" s="1"/>
      <c r="F7" s="1"/>
      <c r="G7" s="1"/>
      <c r="H7" s="1"/>
      <c r="I7" s="1"/>
      <c r="J7" s="1"/>
      <c r="K7" s="29" t="s">
        <v>192</v>
      </c>
      <c r="L7" s="1"/>
      <c r="M7" s="1"/>
      <c r="N7" s="29" t="s">
        <v>211</v>
      </c>
      <c r="O7" s="1"/>
      <c r="P7" s="1"/>
      <c r="Q7" s="29" t="s">
        <v>337</v>
      </c>
      <c r="R7" s="29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29" t="s">
        <v>397</v>
      </c>
      <c r="AK7" s="1"/>
      <c r="AL7" s="1"/>
      <c r="AM7" s="1"/>
      <c r="AN7" s="29" t="s">
        <v>382</v>
      </c>
    </row>
    <row r="8" spans="1:48" ht="18" x14ac:dyDescent="0.2">
      <c r="A8" s="2" t="s">
        <v>446</v>
      </c>
      <c r="C8" s="2" t="s">
        <v>444</v>
      </c>
      <c r="E8" s="30" t="s">
        <v>439</v>
      </c>
      <c r="F8" s="30" t="s">
        <v>439</v>
      </c>
      <c r="G8" s="30" t="s">
        <v>439</v>
      </c>
      <c r="I8" s="2" t="s">
        <v>444</v>
      </c>
      <c r="K8" s="25" t="s">
        <v>485</v>
      </c>
      <c r="L8" s="2" t="s">
        <v>444</v>
      </c>
      <c r="N8" s="25" t="s">
        <v>443</v>
      </c>
      <c r="O8" s="20" t="s">
        <v>440</v>
      </c>
      <c r="Q8" s="20" t="s">
        <v>190</v>
      </c>
      <c r="R8" s="10"/>
      <c r="S8" s="25" t="s">
        <v>443</v>
      </c>
      <c r="T8" s="25" t="s">
        <v>443</v>
      </c>
      <c r="U8" s="25" t="s">
        <v>443</v>
      </c>
      <c r="V8" s="25" t="s">
        <v>443</v>
      </c>
      <c r="W8" s="25" t="s">
        <v>443</v>
      </c>
      <c r="Y8" s="25" t="s">
        <v>443</v>
      </c>
      <c r="Z8" s="25" t="s">
        <v>443</v>
      </c>
      <c r="AB8" s="25" t="s">
        <v>443</v>
      </c>
      <c r="AC8" s="25" t="s">
        <v>443</v>
      </c>
      <c r="AE8" s="25" t="s">
        <v>443</v>
      </c>
      <c r="AF8" s="25" t="s">
        <v>443</v>
      </c>
      <c r="AH8" s="2" t="s">
        <v>440</v>
      </c>
      <c r="AJ8" s="2" t="s">
        <v>444</v>
      </c>
      <c r="AK8" s="25" t="s">
        <v>443</v>
      </c>
      <c r="AL8" s="25" t="s">
        <v>485</v>
      </c>
      <c r="AN8" s="25" t="s">
        <v>443</v>
      </c>
      <c r="AO8" s="25" t="s">
        <v>443</v>
      </c>
      <c r="AP8" s="25" t="s">
        <v>443</v>
      </c>
      <c r="AQ8" s="25" t="s">
        <v>443</v>
      </c>
      <c r="AR8" s="25" t="s">
        <v>443</v>
      </c>
      <c r="AT8" s="2" t="s">
        <v>444</v>
      </c>
      <c r="AU8" s="25" t="s">
        <v>485</v>
      </c>
      <c r="AV8" s="2" t="s">
        <v>444</v>
      </c>
    </row>
    <row r="9" spans="1:48" x14ac:dyDescent="0.2">
      <c r="A9" s="2" t="s">
        <v>483</v>
      </c>
      <c r="E9" s="2" t="s">
        <v>180</v>
      </c>
      <c r="F9" s="2" t="s">
        <v>181</v>
      </c>
      <c r="G9" s="2" t="s">
        <v>180</v>
      </c>
      <c r="I9" s="2" t="s">
        <v>437</v>
      </c>
      <c r="S9" s="2" t="s">
        <v>180</v>
      </c>
      <c r="T9" s="2" t="s">
        <v>180</v>
      </c>
      <c r="U9" s="2" t="s">
        <v>436</v>
      </c>
      <c r="V9" s="2" t="s">
        <v>436</v>
      </c>
      <c r="W9" s="2" t="s">
        <v>181</v>
      </c>
      <c r="Y9" s="2" t="s">
        <v>180</v>
      </c>
      <c r="Z9" s="2" t="s">
        <v>438</v>
      </c>
      <c r="AE9" s="2" t="s">
        <v>180</v>
      </c>
      <c r="AF9" s="2" t="s">
        <v>181</v>
      </c>
      <c r="AN9" s="2" t="s">
        <v>180</v>
      </c>
      <c r="AO9" s="2" t="s">
        <v>180</v>
      </c>
      <c r="AP9" s="2" t="s">
        <v>181</v>
      </c>
      <c r="AQ9" s="2" t="s">
        <v>180</v>
      </c>
      <c r="AR9" s="2" t="s">
        <v>181</v>
      </c>
    </row>
    <row r="10" spans="1:48" x14ac:dyDescent="0.2">
      <c r="A10" s="2" t="s">
        <v>448</v>
      </c>
      <c r="C10" s="2" t="s">
        <v>202</v>
      </c>
      <c r="E10" s="2" t="s">
        <v>203</v>
      </c>
      <c r="F10" s="2" t="s">
        <v>204</v>
      </c>
      <c r="G10" s="2" t="s">
        <v>205</v>
      </c>
      <c r="I10" s="2" t="s">
        <v>206</v>
      </c>
      <c r="K10" s="2" t="s">
        <v>193</v>
      </c>
      <c r="L10" s="2" t="s">
        <v>194</v>
      </c>
      <c r="N10" s="2" t="s">
        <v>212</v>
      </c>
      <c r="O10" s="2" t="s">
        <v>213</v>
      </c>
      <c r="Q10" s="2" t="s">
        <v>385</v>
      </c>
      <c r="S10" s="2" t="s">
        <v>386</v>
      </c>
      <c r="T10" s="2" t="s">
        <v>387</v>
      </c>
      <c r="U10" s="2" t="s">
        <v>388</v>
      </c>
      <c r="V10" s="2" t="s">
        <v>389</v>
      </c>
      <c r="W10" s="2" t="s">
        <v>390</v>
      </c>
      <c r="Y10" s="2" t="s">
        <v>391</v>
      </c>
      <c r="Z10" s="2" t="s">
        <v>392</v>
      </c>
      <c r="AB10" s="2" t="s">
        <v>393</v>
      </c>
      <c r="AC10" s="2" t="s">
        <v>394</v>
      </c>
      <c r="AE10" s="2" t="s">
        <v>395</v>
      </c>
      <c r="AF10" s="2" t="s">
        <v>396</v>
      </c>
      <c r="AH10" s="2" t="s">
        <v>384</v>
      </c>
      <c r="AJ10" s="2" t="s">
        <v>398</v>
      </c>
      <c r="AK10" s="2" t="s">
        <v>399</v>
      </c>
      <c r="AL10" s="2" t="s">
        <v>400</v>
      </c>
      <c r="AN10" s="2" t="s">
        <v>401</v>
      </c>
      <c r="AO10" s="2" t="s">
        <v>402</v>
      </c>
      <c r="AP10" s="2" t="s">
        <v>403</v>
      </c>
      <c r="AQ10" s="2" t="s">
        <v>404</v>
      </c>
      <c r="AR10" s="2" t="s">
        <v>405</v>
      </c>
      <c r="AT10" s="2" t="s">
        <v>406</v>
      </c>
      <c r="AU10" s="2" t="s">
        <v>407</v>
      </c>
      <c r="AV10" s="2" t="s">
        <v>408</v>
      </c>
    </row>
    <row r="12" spans="1:48" x14ac:dyDescent="0.2">
      <c r="A12" s="2" t="s">
        <v>2</v>
      </c>
      <c r="C12" s="2">
        <v>1.05</v>
      </c>
      <c r="E12" s="2">
        <v>2.93</v>
      </c>
      <c r="F12" s="2">
        <v>2.09</v>
      </c>
      <c r="G12" s="2">
        <v>2.2400000000000002</v>
      </c>
      <c r="I12" s="15" t="s">
        <v>462</v>
      </c>
      <c r="K12" s="2">
        <v>2.59</v>
      </c>
      <c r="L12" s="2">
        <v>0.26</v>
      </c>
      <c r="N12" s="2">
        <v>4.05</v>
      </c>
      <c r="O12" s="2">
        <v>1.84</v>
      </c>
      <c r="Q12" s="2">
        <v>1.1499999999999999</v>
      </c>
      <c r="S12" s="2">
        <v>5.78</v>
      </c>
      <c r="T12" s="2">
        <v>5.53</v>
      </c>
      <c r="U12" s="2">
        <v>5.17</v>
      </c>
      <c r="V12" s="2">
        <v>5.17</v>
      </c>
      <c r="W12" s="2">
        <v>5.0599999999999996</v>
      </c>
      <c r="Y12" s="2">
        <v>5.53</v>
      </c>
      <c r="Z12" s="2">
        <v>5.47</v>
      </c>
      <c r="AB12" s="2">
        <v>5.94</v>
      </c>
      <c r="AC12" s="2">
        <v>5.87</v>
      </c>
      <c r="AE12" s="2">
        <v>6.22</v>
      </c>
      <c r="AF12" s="2">
        <v>4.74</v>
      </c>
      <c r="AH12" s="2">
        <v>1.94</v>
      </c>
      <c r="AJ12" s="2">
        <v>1.06</v>
      </c>
      <c r="AK12" s="2">
        <v>5.79</v>
      </c>
      <c r="AL12" s="2">
        <v>2.63</v>
      </c>
      <c r="AN12" s="4">
        <v>4.9000000000000004</v>
      </c>
      <c r="AO12" s="2">
        <v>4.8600000000000003</v>
      </c>
      <c r="AP12" s="2">
        <v>5.0599999999999996</v>
      </c>
      <c r="AQ12" s="2">
        <v>6.37</v>
      </c>
      <c r="AR12" s="2">
        <v>5.54</v>
      </c>
      <c r="AT12" s="2">
        <v>0.94</v>
      </c>
      <c r="AU12" s="2">
        <v>2.5099999999999998</v>
      </c>
      <c r="AV12" s="2">
        <v>0.36</v>
      </c>
    </row>
    <row r="13" spans="1:48" x14ac:dyDescent="0.2">
      <c r="A13" s="2" t="s">
        <v>26</v>
      </c>
      <c r="C13" s="2">
        <v>0.55000000000000004</v>
      </c>
      <c r="E13" s="4">
        <v>0.6</v>
      </c>
      <c r="F13" s="2">
        <v>0.56000000000000005</v>
      </c>
      <c r="G13" s="2">
        <v>0.51</v>
      </c>
      <c r="I13" s="2">
        <v>0.86</v>
      </c>
      <c r="K13" s="2">
        <v>0.84</v>
      </c>
      <c r="L13" s="2">
        <v>0.16</v>
      </c>
      <c r="N13" s="2">
        <v>0.67</v>
      </c>
      <c r="O13" s="2">
        <v>0.48</v>
      </c>
      <c r="Q13" s="2">
        <v>0.76</v>
      </c>
      <c r="S13" s="2">
        <v>0.86</v>
      </c>
      <c r="T13" s="2">
        <v>0.82</v>
      </c>
      <c r="U13" s="2">
        <v>0.84</v>
      </c>
      <c r="V13" s="2">
        <v>0.78</v>
      </c>
      <c r="W13" s="2">
        <v>0.65</v>
      </c>
      <c r="Y13" s="2">
        <v>0.76</v>
      </c>
      <c r="Z13" s="2">
        <v>0.55000000000000004</v>
      </c>
      <c r="AB13" s="2">
        <v>0.91</v>
      </c>
      <c r="AC13" s="2">
        <v>0.74</v>
      </c>
      <c r="AE13" s="2">
        <v>0.81</v>
      </c>
      <c r="AF13" s="4">
        <v>0.7</v>
      </c>
      <c r="AH13" s="2">
        <v>0.44</v>
      </c>
      <c r="AJ13" s="2">
        <v>0.67</v>
      </c>
      <c r="AK13" s="2">
        <v>0.53</v>
      </c>
      <c r="AL13" s="2">
        <v>0.57999999999999996</v>
      </c>
      <c r="AN13" s="2">
        <v>0.84</v>
      </c>
      <c r="AO13" s="2">
        <v>0.88</v>
      </c>
      <c r="AP13" s="2">
        <v>0.71</v>
      </c>
      <c r="AQ13" s="2">
        <v>0.79</v>
      </c>
      <c r="AR13" s="2">
        <v>0.45</v>
      </c>
      <c r="AT13" s="2">
        <v>0.33</v>
      </c>
      <c r="AU13" s="2">
        <v>0.47</v>
      </c>
      <c r="AV13" s="2">
        <v>0.19</v>
      </c>
    </row>
    <row r="14" spans="1:48" x14ac:dyDescent="0.2">
      <c r="A14" s="2" t="s">
        <v>1</v>
      </c>
      <c r="C14" s="2">
        <v>0.13</v>
      </c>
      <c r="E14" s="15" t="s">
        <v>451</v>
      </c>
      <c r="F14" s="2">
        <v>0.09</v>
      </c>
      <c r="G14" s="4">
        <v>0.2</v>
      </c>
      <c r="H14" s="4"/>
      <c r="I14" s="2">
        <v>0.16</v>
      </c>
      <c r="K14" s="2">
        <v>0.16</v>
      </c>
      <c r="L14" s="15" t="s">
        <v>451</v>
      </c>
      <c r="N14" s="15" t="s">
        <v>462</v>
      </c>
      <c r="O14" s="15" t="s">
        <v>462</v>
      </c>
      <c r="Q14" s="15" t="s">
        <v>462</v>
      </c>
      <c r="S14" s="15" t="s">
        <v>451</v>
      </c>
      <c r="T14" s="4">
        <v>0.2</v>
      </c>
      <c r="U14" s="15" t="s">
        <v>451</v>
      </c>
      <c r="V14" s="15" t="s">
        <v>451</v>
      </c>
      <c r="W14" s="15" t="s">
        <v>451</v>
      </c>
      <c r="Y14" s="2">
        <v>0.17</v>
      </c>
      <c r="Z14" s="15" t="s">
        <v>462</v>
      </c>
      <c r="AB14" s="2">
        <v>0.15</v>
      </c>
      <c r="AC14" s="2">
        <v>0.18</v>
      </c>
      <c r="AE14" s="2">
        <v>0.17</v>
      </c>
      <c r="AF14" s="15" t="s">
        <v>462</v>
      </c>
      <c r="AH14" s="2">
        <v>0.27</v>
      </c>
      <c r="AJ14" s="2">
        <v>0.11</v>
      </c>
      <c r="AK14" s="2">
        <v>0.11</v>
      </c>
      <c r="AL14" s="15" t="s">
        <v>462</v>
      </c>
      <c r="AN14" s="15" t="s">
        <v>451</v>
      </c>
      <c r="AO14" s="2">
        <v>0.14000000000000001</v>
      </c>
      <c r="AP14" s="15" t="s">
        <v>462</v>
      </c>
      <c r="AQ14" s="15" t="s">
        <v>462</v>
      </c>
      <c r="AR14" s="15" t="s">
        <v>451</v>
      </c>
      <c r="AT14" s="15" t="s">
        <v>451</v>
      </c>
      <c r="AU14" s="2">
        <v>0.14000000000000001</v>
      </c>
      <c r="AV14" s="2">
        <v>0.36</v>
      </c>
    </row>
    <row r="15" spans="1:48" x14ac:dyDescent="0.2">
      <c r="A15" s="2" t="s">
        <v>3</v>
      </c>
      <c r="C15" s="15">
        <v>0.15</v>
      </c>
      <c r="E15" s="15">
        <v>0.15</v>
      </c>
      <c r="F15" s="15">
        <v>0.15</v>
      </c>
      <c r="G15" s="15">
        <v>0.15</v>
      </c>
      <c r="I15" s="15" t="s">
        <v>462</v>
      </c>
      <c r="K15" s="2">
        <v>0.32</v>
      </c>
      <c r="L15" s="15">
        <v>0.15</v>
      </c>
      <c r="N15" s="15">
        <v>0.15</v>
      </c>
      <c r="O15" s="15" t="s">
        <v>462</v>
      </c>
      <c r="Q15" s="15">
        <v>0.15</v>
      </c>
      <c r="S15" s="15">
        <v>0.15</v>
      </c>
      <c r="T15" s="15">
        <v>0.15</v>
      </c>
      <c r="U15" s="15">
        <v>0.15</v>
      </c>
      <c r="V15" s="15">
        <v>0.15</v>
      </c>
      <c r="W15" s="15" t="s">
        <v>462</v>
      </c>
      <c r="Y15" s="15">
        <v>0.15</v>
      </c>
      <c r="Z15" s="15">
        <v>0.15</v>
      </c>
      <c r="AB15" s="2">
        <v>0.34</v>
      </c>
      <c r="AC15" s="2">
        <v>0.56999999999999995</v>
      </c>
      <c r="AE15" s="15">
        <v>0.15</v>
      </c>
      <c r="AF15" s="15" t="s">
        <v>462</v>
      </c>
      <c r="AH15" s="2">
        <v>0.53</v>
      </c>
      <c r="AJ15" s="15">
        <v>0.15</v>
      </c>
      <c r="AK15" s="15" t="s">
        <v>462</v>
      </c>
      <c r="AL15" s="15" t="s">
        <v>462</v>
      </c>
      <c r="AN15" s="15">
        <v>0.15</v>
      </c>
      <c r="AO15" s="15">
        <v>0.15</v>
      </c>
      <c r="AP15" s="15">
        <v>0.15</v>
      </c>
      <c r="AQ15" s="2">
        <v>0.33</v>
      </c>
      <c r="AR15" s="15">
        <v>0.15</v>
      </c>
      <c r="AT15" s="15">
        <v>0.15</v>
      </c>
      <c r="AU15" s="15">
        <v>0.15</v>
      </c>
      <c r="AV15" s="2">
        <v>0.28999999999999998</v>
      </c>
    </row>
    <row r="16" spans="1:48" x14ac:dyDescent="0.2">
      <c r="A16" s="2" t="s">
        <v>4</v>
      </c>
      <c r="C16" s="15" t="s">
        <v>451</v>
      </c>
      <c r="E16" s="15" t="s">
        <v>451</v>
      </c>
      <c r="F16" s="2">
        <v>0.01</v>
      </c>
      <c r="N16" s="2">
        <v>0.11</v>
      </c>
      <c r="O16" s="2">
        <v>0.22</v>
      </c>
      <c r="Q16" s="2">
        <v>0.12</v>
      </c>
      <c r="S16" s="15" t="s">
        <v>462</v>
      </c>
      <c r="T16" s="15" t="s">
        <v>462</v>
      </c>
      <c r="U16" s="15" t="s">
        <v>462</v>
      </c>
      <c r="V16" s="15" t="s">
        <v>462</v>
      </c>
      <c r="W16" s="15" t="s">
        <v>462</v>
      </c>
      <c r="Y16" s="15" t="s">
        <v>462</v>
      </c>
      <c r="Z16" s="4">
        <v>0.1</v>
      </c>
      <c r="AA16" s="4"/>
      <c r="AB16" s="15" t="s">
        <v>451</v>
      </c>
      <c r="AC16" s="15" t="s">
        <v>462</v>
      </c>
      <c r="AE16" s="15" t="s">
        <v>462</v>
      </c>
      <c r="AF16" s="15" t="s">
        <v>451</v>
      </c>
      <c r="AH16" s="2">
        <v>0.11</v>
      </c>
      <c r="AJ16" s="15" t="s">
        <v>462</v>
      </c>
      <c r="AK16" s="15" t="s">
        <v>462</v>
      </c>
      <c r="AL16" s="15" t="s">
        <v>462</v>
      </c>
      <c r="AN16" s="2">
        <v>0.18</v>
      </c>
      <c r="AO16" s="15" t="s">
        <v>451</v>
      </c>
      <c r="AP16" s="15" t="s">
        <v>462</v>
      </c>
      <c r="AQ16" s="15" t="s">
        <v>451</v>
      </c>
      <c r="AR16" s="15" t="s">
        <v>462</v>
      </c>
      <c r="AT16" s="15" t="s">
        <v>451</v>
      </c>
      <c r="AU16" s="15" t="s">
        <v>451</v>
      </c>
      <c r="AV16" s="15" t="s">
        <v>451</v>
      </c>
    </row>
    <row r="17" spans="1:48" x14ac:dyDescent="0.2">
      <c r="A17" s="2" t="s">
        <v>41</v>
      </c>
      <c r="C17" s="2">
        <v>0.63</v>
      </c>
      <c r="E17" s="2">
        <v>0.67</v>
      </c>
      <c r="F17" s="2">
        <v>0.47</v>
      </c>
      <c r="G17" s="2">
        <v>0.51</v>
      </c>
      <c r="I17" s="2">
        <v>7.0000000000000007E-2</v>
      </c>
      <c r="K17" s="2">
        <v>0.56000000000000005</v>
      </c>
      <c r="L17" s="2">
        <v>0.12</v>
      </c>
      <c r="N17" s="4">
        <v>0.7</v>
      </c>
      <c r="O17" s="2">
        <v>0.55000000000000004</v>
      </c>
      <c r="Q17" s="2">
        <v>0.55000000000000004</v>
      </c>
      <c r="S17" s="2">
        <v>0.53</v>
      </c>
      <c r="T17" s="2">
        <v>0.46</v>
      </c>
      <c r="U17" s="2">
        <v>0.39</v>
      </c>
      <c r="V17" s="2">
        <v>0.43</v>
      </c>
      <c r="W17" s="2">
        <v>0.55000000000000004</v>
      </c>
      <c r="Y17" s="2">
        <v>0.47</v>
      </c>
      <c r="Z17" s="2">
        <v>0.47</v>
      </c>
      <c r="AB17" s="2">
        <v>1.05</v>
      </c>
      <c r="AC17" s="2">
        <v>0.91</v>
      </c>
      <c r="AE17" s="4">
        <v>0.7</v>
      </c>
      <c r="AF17" s="2">
        <v>0.71</v>
      </c>
      <c r="AH17" s="2">
        <v>0.67</v>
      </c>
      <c r="AJ17" s="2">
        <v>0.51</v>
      </c>
      <c r="AK17" s="2">
        <v>0.43</v>
      </c>
      <c r="AL17" s="4">
        <v>0.4</v>
      </c>
      <c r="AN17" s="2">
        <v>0.19</v>
      </c>
      <c r="AO17" s="2">
        <v>0.51</v>
      </c>
      <c r="AP17" s="2">
        <v>0.65</v>
      </c>
      <c r="AQ17" s="2">
        <v>0.56000000000000005</v>
      </c>
      <c r="AR17" s="2">
        <v>0.52</v>
      </c>
      <c r="AT17" s="2">
        <v>0.26</v>
      </c>
      <c r="AU17" s="2">
        <v>0.51</v>
      </c>
      <c r="AV17" s="2">
        <v>0.13</v>
      </c>
    </row>
    <row r="18" spans="1:48" x14ac:dyDescent="0.2">
      <c r="A18" s="2" t="s">
        <v>0</v>
      </c>
      <c r="C18" s="2">
        <v>0.47</v>
      </c>
      <c r="E18" s="2">
        <v>1.02</v>
      </c>
      <c r="F18" s="2">
        <v>0.96</v>
      </c>
      <c r="G18" s="2">
        <v>0.73</v>
      </c>
      <c r="I18" s="2">
        <v>0.43</v>
      </c>
      <c r="K18" s="2">
        <v>0.95</v>
      </c>
      <c r="L18" s="2">
        <v>0.46</v>
      </c>
      <c r="N18" s="2">
        <v>1.31</v>
      </c>
      <c r="O18" s="2">
        <v>0.61</v>
      </c>
      <c r="Q18" s="2">
        <v>0.38</v>
      </c>
      <c r="S18" s="2">
        <v>1.68</v>
      </c>
      <c r="T18" s="2">
        <v>1.72</v>
      </c>
      <c r="U18" s="2">
        <v>2.04</v>
      </c>
      <c r="V18" s="2">
        <v>1.46</v>
      </c>
      <c r="W18" s="2">
        <v>1.58</v>
      </c>
      <c r="Y18" s="2">
        <v>2.0099999999999998</v>
      </c>
      <c r="Z18" s="2">
        <v>1.68</v>
      </c>
      <c r="AB18" s="2">
        <v>1.84</v>
      </c>
      <c r="AC18" s="2">
        <v>1.79</v>
      </c>
      <c r="AE18" s="2">
        <v>2.2200000000000002</v>
      </c>
      <c r="AF18" s="2">
        <v>1.63</v>
      </c>
      <c r="AH18" s="2">
        <v>0.91</v>
      </c>
      <c r="AJ18" s="2">
        <v>0.76</v>
      </c>
      <c r="AK18" s="2">
        <v>1.93</v>
      </c>
      <c r="AL18" s="2">
        <v>1.02</v>
      </c>
      <c r="AN18" s="2">
        <v>1.41</v>
      </c>
      <c r="AO18" s="2">
        <v>1.93</v>
      </c>
      <c r="AP18" s="4">
        <v>1.8</v>
      </c>
      <c r="AQ18" s="2">
        <v>1.91</v>
      </c>
      <c r="AR18" s="2">
        <v>1.63</v>
      </c>
      <c r="AT18" s="2">
        <v>0.52</v>
      </c>
      <c r="AU18" s="2">
        <v>1.03</v>
      </c>
      <c r="AV18" s="2">
        <v>0.6</v>
      </c>
    </row>
    <row r="19" spans="1:48" x14ac:dyDescent="0.2">
      <c r="A19" s="2" t="s">
        <v>5</v>
      </c>
      <c r="C19" s="2">
        <v>57.05</v>
      </c>
      <c r="E19" s="2">
        <v>56.35</v>
      </c>
      <c r="F19" s="2">
        <v>56.83</v>
      </c>
      <c r="G19" s="2">
        <v>56.91</v>
      </c>
      <c r="I19" s="4">
        <v>57.73</v>
      </c>
      <c r="K19" s="2">
        <v>55.75</v>
      </c>
      <c r="L19" s="2">
        <v>56.81</v>
      </c>
      <c r="N19" s="2">
        <v>53.23</v>
      </c>
      <c r="O19" s="2">
        <v>54.82</v>
      </c>
      <c r="Q19" s="2">
        <v>55.92</v>
      </c>
      <c r="S19" s="2">
        <v>52.35</v>
      </c>
      <c r="T19" s="4">
        <v>52.9</v>
      </c>
      <c r="U19" s="2">
        <v>52.77</v>
      </c>
      <c r="V19" s="2">
        <v>53.54</v>
      </c>
      <c r="W19" s="2">
        <v>53.8</v>
      </c>
      <c r="Y19" s="2">
        <v>53.02</v>
      </c>
      <c r="Z19" s="2">
        <v>52.61</v>
      </c>
      <c r="AB19" s="2">
        <v>52.75</v>
      </c>
      <c r="AC19" s="2">
        <v>52.57</v>
      </c>
      <c r="AE19" s="2">
        <v>51.89</v>
      </c>
      <c r="AF19" s="2">
        <v>53.27</v>
      </c>
      <c r="AH19" s="2">
        <v>54.61</v>
      </c>
      <c r="AJ19" s="4">
        <v>58</v>
      </c>
      <c r="AK19" s="2">
        <v>52.59</v>
      </c>
      <c r="AL19" s="2">
        <v>56.12</v>
      </c>
      <c r="AN19" s="2">
        <v>53.05</v>
      </c>
      <c r="AO19" s="2">
        <v>52.17</v>
      </c>
      <c r="AP19" s="2">
        <v>52.47</v>
      </c>
      <c r="AQ19" s="2">
        <v>51.85</v>
      </c>
      <c r="AR19" s="2">
        <v>51.72</v>
      </c>
      <c r="AT19" s="2">
        <v>56.49</v>
      </c>
      <c r="AU19" s="2">
        <v>54.85</v>
      </c>
      <c r="AV19" s="2">
        <v>56.75</v>
      </c>
    </row>
    <row r="20" spans="1:48" x14ac:dyDescent="0.2">
      <c r="A20" s="2" t="s">
        <v>9</v>
      </c>
      <c r="C20" s="2">
        <v>39.36</v>
      </c>
      <c r="E20" s="2">
        <v>39.590000000000003</v>
      </c>
      <c r="F20" s="4">
        <v>39.5</v>
      </c>
      <c r="G20" s="2">
        <v>39.590000000000003</v>
      </c>
      <c r="I20" s="4">
        <v>39.1</v>
      </c>
      <c r="K20" s="2">
        <v>39.130000000000003</v>
      </c>
      <c r="L20" s="4">
        <v>38.4</v>
      </c>
      <c r="N20" s="2">
        <v>37.979999999999997</v>
      </c>
      <c r="O20" s="2">
        <v>37.979999999999997</v>
      </c>
      <c r="Q20" s="2">
        <v>38.549999999999997</v>
      </c>
      <c r="S20" s="2">
        <v>37.869999999999997</v>
      </c>
      <c r="T20" s="2">
        <v>38.229999999999997</v>
      </c>
      <c r="U20" s="2">
        <v>38.090000000000003</v>
      </c>
      <c r="V20" s="2">
        <v>38.340000000000003</v>
      </c>
      <c r="W20" s="2">
        <v>38.549999999999997</v>
      </c>
      <c r="Y20" s="2">
        <v>38.43</v>
      </c>
      <c r="Z20" s="4">
        <v>37.9</v>
      </c>
      <c r="AA20" s="4"/>
      <c r="AB20" s="2">
        <v>38.82</v>
      </c>
      <c r="AC20" s="2">
        <v>38.53</v>
      </c>
      <c r="AE20" s="2">
        <v>38.090000000000003</v>
      </c>
      <c r="AF20" s="2">
        <v>38.28</v>
      </c>
      <c r="AH20" s="2">
        <v>38.31</v>
      </c>
      <c r="AJ20" s="2">
        <v>40.01</v>
      </c>
      <c r="AK20" s="4">
        <v>38</v>
      </c>
      <c r="AL20" s="4">
        <v>39.1</v>
      </c>
      <c r="AN20" s="2">
        <v>37.82</v>
      </c>
      <c r="AO20" s="2">
        <v>37.68</v>
      </c>
      <c r="AP20" s="2">
        <v>37.869999999999997</v>
      </c>
      <c r="AQ20" s="2">
        <v>37.85</v>
      </c>
      <c r="AR20" s="2">
        <v>37.28</v>
      </c>
      <c r="AT20" s="2">
        <v>38.57</v>
      </c>
      <c r="AU20" s="2">
        <v>38.369999999999997</v>
      </c>
      <c r="AV20" s="2">
        <v>38.65</v>
      </c>
    </row>
    <row r="22" spans="1:48" x14ac:dyDescent="0.2">
      <c r="A22" s="2" t="s">
        <v>10</v>
      </c>
      <c r="C22" s="4">
        <v>99.389999999999986</v>
      </c>
      <c r="D22" s="4"/>
      <c r="E22" s="4">
        <v>101.31</v>
      </c>
      <c r="F22" s="4">
        <v>100.66</v>
      </c>
      <c r="G22" s="4">
        <v>100.84</v>
      </c>
      <c r="H22" s="4"/>
      <c r="I22" s="4">
        <v>98.35</v>
      </c>
      <c r="J22" s="4"/>
      <c r="K22" s="4">
        <v>100.30000000000001</v>
      </c>
      <c r="L22" s="4">
        <v>96.36</v>
      </c>
      <c r="M22" s="4"/>
      <c r="N22" s="4">
        <v>98.199999999999989</v>
      </c>
      <c r="O22" s="4">
        <v>96.5</v>
      </c>
      <c r="P22" s="4"/>
      <c r="Q22" s="4">
        <v>97.58</v>
      </c>
      <c r="R22" s="4"/>
      <c r="S22" s="4">
        <v>99.22</v>
      </c>
      <c r="T22" s="4">
        <v>100.00999999999999</v>
      </c>
      <c r="U22" s="4">
        <v>99.45</v>
      </c>
      <c r="V22" s="4">
        <v>99.87</v>
      </c>
      <c r="W22" s="4">
        <v>100.19</v>
      </c>
      <c r="X22" s="4"/>
      <c r="Y22" s="4">
        <v>100.53999999999999</v>
      </c>
      <c r="Z22" s="4">
        <v>98.93</v>
      </c>
      <c r="AA22" s="4"/>
      <c r="AB22" s="4">
        <v>101.80000000000001</v>
      </c>
      <c r="AC22" s="4">
        <v>101.16</v>
      </c>
      <c r="AD22" s="4"/>
      <c r="AE22" s="4">
        <v>100.25</v>
      </c>
      <c r="AF22" s="4">
        <v>99.330000000000013</v>
      </c>
      <c r="AH22" s="4">
        <v>97.789999999999992</v>
      </c>
      <c r="AI22" s="4"/>
      <c r="AJ22" s="4">
        <v>101.27</v>
      </c>
      <c r="AK22" s="4">
        <v>99.38</v>
      </c>
      <c r="AL22" s="4">
        <v>99.85</v>
      </c>
      <c r="AM22" s="4"/>
      <c r="AN22" s="4">
        <v>98.539999999999992</v>
      </c>
      <c r="AO22" s="4">
        <v>98.32</v>
      </c>
      <c r="AP22" s="4">
        <v>98.710000000000008</v>
      </c>
      <c r="AQ22" s="4">
        <v>99.66</v>
      </c>
      <c r="AR22" s="4">
        <v>97.289999999999992</v>
      </c>
      <c r="AS22" s="4"/>
      <c r="AT22" s="4">
        <v>97.26</v>
      </c>
      <c r="AU22" s="4">
        <v>98.03</v>
      </c>
      <c r="AV22" s="4">
        <v>97.33</v>
      </c>
    </row>
    <row r="23" spans="1:48" x14ac:dyDescent="0.2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</row>
    <row r="24" spans="1:48" x14ac:dyDescent="0.2">
      <c r="A24" s="10" t="s">
        <v>12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</row>
    <row r="25" spans="1:48" x14ac:dyDescent="0.2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</row>
    <row r="26" spans="1:48" x14ac:dyDescent="0.2">
      <c r="A26" s="3" t="s">
        <v>2</v>
      </c>
      <c r="B26" s="5"/>
      <c r="C26" s="11">
        <v>1.3974067856719761E-2</v>
      </c>
      <c r="D26" s="11"/>
      <c r="E26" s="11">
        <v>3.8835804556343424E-2</v>
      </c>
      <c r="F26" s="11">
        <v>2.7689065619574609E-2</v>
      </c>
      <c r="G26" s="11">
        <v>2.9682962383900773E-2</v>
      </c>
      <c r="H26" s="11"/>
      <c r="I26" s="11">
        <v>0</v>
      </c>
      <c r="J26" s="11"/>
      <c r="K26" s="11">
        <v>3.4719018592665768E-2</v>
      </c>
      <c r="L26" s="11">
        <v>3.5317487543659008E-3</v>
      </c>
      <c r="M26" s="11"/>
      <c r="N26" s="11">
        <v>5.6015334598862869E-2</v>
      </c>
      <c r="O26" s="11">
        <v>2.5332946460548875E-2</v>
      </c>
      <c r="P26" s="11"/>
      <c r="Q26" s="11">
        <v>1.5617354271838815E-2</v>
      </c>
      <c r="R26" s="11"/>
      <c r="S26" s="11">
        <v>8.0350472346193261E-2</v>
      </c>
      <c r="T26" s="11">
        <v>7.615673755314141E-2</v>
      </c>
      <c r="U26" s="11">
        <v>7.1292157231655787E-2</v>
      </c>
      <c r="V26" s="11">
        <v>7.0940123466243815E-2</v>
      </c>
      <c r="W26" s="11">
        <v>6.9006825533417568E-2</v>
      </c>
      <c r="X26" s="11"/>
      <c r="Y26" s="11">
        <v>7.5705177143892882E-2</v>
      </c>
      <c r="Z26" s="11">
        <v>7.5933375673795836E-2</v>
      </c>
      <c r="AA26" s="11"/>
      <c r="AB26" s="11">
        <v>8.0750661355302608E-2</v>
      </c>
      <c r="AC26" s="11">
        <v>8.0399781215308608E-2</v>
      </c>
      <c r="AD26" s="11"/>
      <c r="AE26" s="11">
        <v>8.5955760439206247E-2</v>
      </c>
      <c r="AF26" s="11">
        <v>6.5095205844832152E-2</v>
      </c>
      <c r="AH26" s="11">
        <v>2.6546971136257883E-2</v>
      </c>
      <c r="AI26" s="11"/>
      <c r="AJ26" s="11">
        <v>1.3852149583754844E-2</v>
      </c>
      <c r="AK26" s="11">
        <v>8.0152061515592496E-2</v>
      </c>
      <c r="AL26" s="11">
        <v>3.5244240520834337E-2</v>
      </c>
      <c r="AM26" s="11"/>
      <c r="AN26" s="11">
        <v>6.8023244734606997E-2</v>
      </c>
      <c r="AO26" s="11">
        <v>6.7735867970362559E-2</v>
      </c>
      <c r="AP26" s="11">
        <v>7.024471063990928E-2</v>
      </c>
      <c r="AQ26" s="11">
        <v>8.8714574603601631E-2</v>
      </c>
      <c r="AR26" s="11">
        <v>7.8274704515345475E-2</v>
      </c>
      <c r="AS26" s="11"/>
      <c r="AT26" s="11">
        <v>1.2734392532361733E-2</v>
      </c>
      <c r="AU26" s="11">
        <v>3.4257609993094323E-2</v>
      </c>
      <c r="AV26" s="11">
        <v>4.8604124260896537E-3</v>
      </c>
    </row>
    <row r="27" spans="1:48" x14ac:dyDescent="0.2">
      <c r="A27" s="3" t="s">
        <v>26</v>
      </c>
      <c r="B27" s="5"/>
      <c r="C27" s="11">
        <v>1.1335715682705343E-2</v>
      </c>
      <c r="D27" s="11"/>
      <c r="E27" s="11">
        <v>1.2315970591086561E-2</v>
      </c>
      <c r="F27" s="11">
        <v>1.1489542813157934E-2</v>
      </c>
      <c r="G27" s="11">
        <v>1.0466033146408423E-2</v>
      </c>
      <c r="H27" s="11"/>
      <c r="I27" s="11">
        <v>1.7754922880982717E-2</v>
      </c>
      <c r="J27" s="11"/>
      <c r="K27" s="11">
        <v>1.743812027423362E-2</v>
      </c>
      <c r="L27" s="11">
        <v>3.365806476041172E-3</v>
      </c>
      <c r="M27" s="11"/>
      <c r="N27" s="11">
        <v>1.4350909323538361E-2</v>
      </c>
      <c r="O27" s="11">
        <v>1.0234386782492895E-2</v>
      </c>
      <c r="P27" s="11"/>
      <c r="Q27" s="11">
        <v>1.5983648504719096E-2</v>
      </c>
      <c r="R27" s="11"/>
      <c r="S27" s="11">
        <v>1.8514489993302841E-2</v>
      </c>
      <c r="T27" s="11">
        <v>1.7488387138914825E-2</v>
      </c>
      <c r="U27" s="11">
        <v>1.7938379415911223E-2</v>
      </c>
      <c r="V27" s="11">
        <v>1.6574815619402331E-2</v>
      </c>
      <c r="W27" s="11">
        <v>1.3728010273718604E-2</v>
      </c>
      <c r="X27" s="11"/>
      <c r="Y27" s="11">
        <v>1.6112641612008542E-2</v>
      </c>
      <c r="Z27" s="11">
        <v>1.1823900780324576E-2</v>
      </c>
      <c r="AA27" s="11"/>
      <c r="AB27" s="11">
        <v>1.9158157603097692E-2</v>
      </c>
      <c r="AC27" s="11">
        <v>1.5696440994209224E-2</v>
      </c>
      <c r="AD27" s="11"/>
      <c r="AE27" s="11">
        <v>1.7334939383618242E-2</v>
      </c>
      <c r="AF27" s="11">
        <v>1.4887487483698282E-2</v>
      </c>
      <c r="AH27" s="11">
        <v>9.3243513666391633E-3</v>
      </c>
      <c r="AI27" s="11"/>
      <c r="AJ27" s="11">
        <v>1.3559348294876832E-2</v>
      </c>
      <c r="AK27" s="11">
        <v>1.1362259639693281E-2</v>
      </c>
      <c r="AL27" s="11">
        <v>1.2036857187077647E-2</v>
      </c>
      <c r="AM27" s="11"/>
      <c r="AN27" s="11">
        <v>1.8058981641229141E-2</v>
      </c>
      <c r="AO27" s="11">
        <v>1.899406017214355E-2</v>
      </c>
      <c r="AP27" s="11">
        <v>1.5264204158586649E-2</v>
      </c>
      <c r="AQ27" s="11">
        <v>1.7038656190031375E-2</v>
      </c>
      <c r="AR27" s="11">
        <v>9.8463867975828925E-3</v>
      </c>
      <c r="AS27" s="11"/>
      <c r="AT27" s="11">
        <v>6.9233617652109088E-3</v>
      </c>
      <c r="AU27" s="11">
        <v>9.93422297645008E-3</v>
      </c>
      <c r="AV27" s="11">
        <v>3.9726191249997937E-3</v>
      </c>
    </row>
    <row r="28" spans="1:48" x14ac:dyDescent="0.2">
      <c r="A28" s="3" t="s">
        <v>1</v>
      </c>
      <c r="B28" s="5"/>
      <c r="C28" s="11">
        <v>3.4233748227554257E-3</v>
      </c>
      <c r="D28" s="11"/>
      <c r="E28" s="11">
        <v>7.8679844412220712E-4</v>
      </c>
      <c r="F28" s="11">
        <v>2.3592940645612887E-3</v>
      </c>
      <c r="G28" s="11">
        <v>5.2440493533068844E-3</v>
      </c>
      <c r="H28" s="11"/>
      <c r="I28" s="11">
        <v>4.2205122640844384E-3</v>
      </c>
      <c r="J28" s="11"/>
      <c r="K28" s="11">
        <v>4.2439006673212123E-3</v>
      </c>
      <c r="L28" s="11">
        <v>8.0633453093890755E-4</v>
      </c>
      <c r="M28" s="11"/>
      <c r="N28" s="11">
        <v>0</v>
      </c>
      <c r="O28" s="11">
        <v>0</v>
      </c>
      <c r="P28" s="11"/>
      <c r="Q28" s="11">
        <v>0</v>
      </c>
      <c r="R28" s="11"/>
      <c r="S28" s="11">
        <v>5.5013356439089086E-4</v>
      </c>
      <c r="T28" s="11">
        <v>5.4499277750053917E-3</v>
      </c>
      <c r="U28" s="11">
        <v>1.909971137357677E-3</v>
      </c>
      <c r="V28" s="11">
        <v>1.6290341870786869E-3</v>
      </c>
      <c r="W28" s="11">
        <v>1.3492396277565016E-3</v>
      </c>
      <c r="X28" s="11"/>
      <c r="Y28" s="11">
        <v>4.6049712310648793E-3</v>
      </c>
      <c r="Z28" s="11">
        <v>0</v>
      </c>
      <c r="AA28" s="11"/>
      <c r="AB28" s="11">
        <v>4.0348598414341541E-3</v>
      </c>
      <c r="AC28" s="11">
        <v>4.8782811013864608E-3</v>
      </c>
      <c r="AD28" s="11"/>
      <c r="AE28" s="11">
        <v>4.6484811561830668E-3</v>
      </c>
      <c r="AF28" s="11">
        <v>0</v>
      </c>
      <c r="AH28" s="11">
        <v>7.3106259405022571E-3</v>
      </c>
      <c r="AI28" s="11"/>
      <c r="AJ28" s="11">
        <v>2.8443402292594368E-3</v>
      </c>
      <c r="AK28" s="11">
        <v>3.0130502149793739E-3</v>
      </c>
      <c r="AL28" s="11">
        <v>0</v>
      </c>
      <c r="AM28" s="11"/>
      <c r="AN28" s="11">
        <v>5.4937489701511219E-4</v>
      </c>
      <c r="AO28" s="11">
        <v>3.8608952410558914E-3</v>
      </c>
      <c r="AP28" s="11">
        <v>0</v>
      </c>
      <c r="AQ28" s="11">
        <v>0</v>
      </c>
      <c r="AR28" s="11">
        <v>8.3870740626489082E-4</v>
      </c>
      <c r="AS28" s="11"/>
      <c r="AT28" s="11">
        <v>8.041724397493047E-4</v>
      </c>
      <c r="AU28" s="11">
        <v>3.7808454609428595E-3</v>
      </c>
      <c r="AV28" s="11">
        <v>9.6172448650556647E-3</v>
      </c>
    </row>
    <row r="29" spans="1:48" x14ac:dyDescent="0.2">
      <c r="A29" s="3" t="s">
        <v>3</v>
      </c>
      <c r="B29" s="5"/>
      <c r="C29" s="11">
        <v>2.0281787666516882E-3</v>
      </c>
      <c r="D29" s="11"/>
      <c r="E29" s="11">
        <v>2.0199348837633122E-3</v>
      </c>
      <c r="F29" s="11">
        <v>2.018992461438605E-3</v>
      </c>
      <c r="G29" s="11">
        <v>2.0194444269787618E-3</v>
      </c>
      <c r="H29" s="11"/>
      <c r="I29" s="11">
        <v>0</v>
      </c>
      <c r="J29" s="11"/>
      <c r="K29" s="11">
        <v>4.3581189389424032E-3</v>
      </c>
      <c r="L29" s="11">
        <v>2.0700895625734707E-3</v>
      </c>
      <c r="M29" s="11"/>
      <c r="N29" s="11">
        <v>2.1077766750903053E-3</v>
      </c>
      <c r="O29" s="11">
        <v>0</v>
      </c>
      <c r="P29" s="11"/>
      <c r="Q29" s="11">
        <v>2.0695804096746749E-3</v>
      </c>
      <c r="R29" s="11"/>
      <c r="S29" s="11">
        <v>2.1185234650825235E-3</v>
      </c>
      <c r="T29" s="11">
        <v>2.0987266768820851E-3</v>
      </c>
      <c r="U29" s="11">
        <v>2.1014733948435055E-3</v>
      </c>
      <c r="V29" s="11">
        <v>2.0910965228168113E-3</v>
      </c>
      <c r="W29" s="11">
        <v>0</v>
      </c>
      <c r="X29" s="11"/>
      <c r="Y29" s="11">
        <v>2.086282579254447E-3</v>
      </c>
      <c r="Z29" s="11">
        <v>2.115524522041242E-3</v>
      </c>
      <c r="AA29" s="11"/>
      <c r="AB29" s="11">
        <v>4.695912368978543E-3</v>
      </c>
      <c r="AC29" s="11">
        <v>7.9318235658713317E-3</v>
      </c>
      <c r="AD29" s="11"/>
      <c r="AE29" s="11">
        <v>2.1059947542592301E-3</v>
      </c>
      <c r="AF29" s="11">
        <v>0</v>
      </c>
      <c r="AH29" s="11">
        <v>7.368354993705941E-3</v>
      </c>
      <c r="AI29" s="11"/>
      <c r="AJ29" s="11">
        <v>1.9915168733238282E-3</v>
      </c>
      <c r="AK29" s="11">
        <v>0</v>
      </c>
      <c r="AL29" s="11">
        <v>0</v>
      </c>
      <c r="AM29" s="11"/>
      <c r="AN29" s="11">
        <v>2.1156018934100889E-3</v>
      </c>
      <c r="AO29" s="11">
        <v>2.1240029418930022E-3</v>
      </c>
      <c r="AP29" s="11">
        <v>2.1156108904870088E-3</v>
      </c>
      <c r="AQ29" s="11">
        <v>4.669290622873975E-3</v>
      </c>
      <c r="AR29" s="11">
        <v>2.1531999203114396E-3</v>
      </c>
      <c r="AS29" s="11"/>
      <c r="AT29" s="11">
        <v>2.064538860931415E-3</v>
      </c>
      <c r="AU29" s="11">
        <v>2.0799649771614161E-3</v>
      </c>
      <c r="AV29" s="11">
        <v>3.977865032077206E-3</v>
      </c>
    </row>
    <row r="30" spans="1:48" x14ac:dyDescent="0.2">
      <c r="A30" s="3" t="s">
        <v>4</v>
      </c>
      <c r="B30" s="6"/>
      <c r="C30" s="13">
        <v>2.3525573578565577E-3</v>
      </c>
      <c r="D30" s="13"/>
      <c r="E30" s="13">
        <v>9.3719799286402902E-4</v>
      </c>
      <c r="F30" s="13">
        <v>4.683803665350199E-4</v>
      </c>
      <c r="G30" s="13">
        <v>0</v>
      </c>
      <c r="H30" s="13"/>
      <c r="I30" s="13">
        <v>0</v>
      </c>
      <c r="J30" s="13"/>
      <c r="K30" s="13">
        <v>0</v>
      </c>
      <c r="L30" s="13">
        <v>0</v>
      </c>
      <c r="M30" s="13"/>
      <c r="N30" s="13">
        <v>5.3787488242737153E-3</v>
      </c>
      <c r="O30" s="13">
        <v>1.0708465227922313E-2</v>
      </c>
      <c r="P30" s="13"/>
      <c r="Q30" s="13">
        <v>5.7613934635481895E-3</v>
      </c>
      <c r="R30" s="13"/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/>
      <c r="Y30" s="13">
        <v>0</v>
      </c>
      <c r="Z30" s="13">
        <v>4.907745670043112E-3</v>
      </c>
      <c r="AA30" s="13"/>
      <c r="AB30" s="13">
        <v>3.3642971731711944E-3</v>
      </c>
      <c r="AC30" s="13">
        <v>0</v>
      </c>
      <c r="AD30" s="13"/>
      <c r="AE30" s="13">
        <v>0</v>
      </c>
      <c r="AF30" s="13">
        <v>1.4565606916399638E-3</v>
      </c>
      <c r="AH30" s="13">
        <v>5.3216045708352642E-3</v>
      </c>
      <c r="AI30" s="13"/>
      <c r="AJ30" s="13">
        <v>0</v>
      </c>
      <c r="AK30" s="13">
        <v>0</v>
      </c>
      <c r="AL30" s="13">
        <v>0</v>
      </c>
      <c r="AM30" s="13"/>
      <c r="AN30" s="13">
        <v>8.8342652910589747E-3</v>
      </c>
      <c r="AO30" s="13">
        <v>4.9274145171222914E-4</v>
      </c>
      <c r="AP30" s="13">
        <v>0</v>
      </c>
      <c r="AQ30" s="13">
        <v>4.9237070991203129E-4</v>
      </c>
      <c r="AR30" s="13">
        <v>0</v>
      </c>
      <c r="AS30" s="13"/>
      <c r="AT30" s="13">
        <v>2.3947327364457665E-3</v>
      </c>
      <c r="AU30" s="13">
        <v>3.3776764593865492E-3</v>
      </c>
      <c r="AV30" s="13">
        <v>1.9092697017357304E-3</v>
      </c>
    </row>
    <row r="31" spans="1:48" x14ac:dyDescent="0.2">
      <c r="A31" s="3" t="s">
        <v>41</v>
      </c>
      <c r="B31" s="6"/>
      <c r="C31" s="13">
        <v>3.025785365450152E-2</v>
      </c>
      <c r="D31" s="13"/>
      <c r="E31" s="13">
        <v>3.2048190168606237E-2</v>
      </c>
      <c r="F31" s="13">
        <v>2.2471077221380958E-2</v>
      </c>
      <c r="G31" s="13">
        <v>2.4388967743907655E-2</v>
      </c>
      <c r="H31" s="13"/>
      <c r="I31" s="13">
        <v>3.3676712746758524E-3</v>
      </c>
      <c r="J31" s="13"/>
      <c r="K31" s="13">
        <v>2.7090668574120541E-2</v>
      </c>
      <c r="L31" s="13">
        <v>5.8824970570086682E-3</v>
      </c>
      <c r="M31" s="13"/>
      <c r="N31" s="13">
        <v>3.4939281607882629E-2</v>
      </c>
      <c r="O31" s="13">
        <v>2.7327165789130792E-2</v>
      </c>
      <c r="P31" s="13"/>
      <c r="Q31" s="13">
        <v>2.6954813490093023E-2</v>
      </c>
      <c r="R31" s="13"/>
      <c r="S31" s="13">
        <v>2.6588907009742032E-2</v>
      </c>
      <c r="T31" s="13">
        <v>2.2861517333913613E-2</v>
      </c>
      <c r="U31" s="13">
        <v>1.9407957835813752E-2</v>
      </c>
      <c r="V31" s="13">
        <v>2.1292853807021301E-2</v>
      </c>
      <c r="W31" s="13">
        <v>2.7068752541388685E-2</v>
      </c>
      <c r="X31" s="13"/>
      <c r="Y31" s="13">
        <v>2.3220005938330301E-2</v>
      </c>
      <c r="Z31" s="13">
        <v>2.3545464287985093E-2</v>
      </c>
      <c r="AA31" s="13"/>
      <c r="AB31" s="13">
        <v>5.1512539654382065E-2</v>
      </c>
      <c r="AC31" s="13">
        <v>4.4980282411384256E-2</v>
      </c>
      <c r="AD31" s="13"/>
      <c r="AE31" s="13">
        <v>3.4909743832626038E-2</v>
      </c>
      <c r="AF31" s="13">
        <v>3.5187874272275307E-2</v>
      </c>
      <c r="AH31" s="13">
        <v>3.3086594602756897E-2</v>
      </c>
      <c r="AI31" s="13"/>
      <c r="AJ31" s="13">
        <v>2.4051684778277627E-2</v>
      </c>
      <c r="AK31" s="13">
        <v>2.1481698090467495E-2</v>
      </c>
      <c r="AL31" s="13">
        <v>1.9344451454297414E-2</v>
      </c>
      <c r="AM31" s="13"/>
      <c r="AN31" s="13">
        <v>9.5187272972381085E-3</v>
      </c>
      <c r="AO31" s="13">
        <v>2.5651728042496009E-2</v>
      </c>
      <c r="AP31" s="13">
        <v>3.2564205555580303E-2</v>
      </c>
      <c r="AQ31" s="13">
        <v>2.8145410609395689E-2</v>
      </c>
      <c r="AR31" s="13">
        <v>2.651423099495958E-2</v>
      </c>
      <c r="AS31" s="13"/>
      <c r="AT31" s="13">
        <v>1.2711234971829438E-2</v>
      </c>
      <c r="AU31" s="13">
        <v>2.511987854617051E-2</v>
      </c>
      <c r="AV31" s="13">
        <v>6.3339990497691193E-3</v>
      </c>
    </row>
    <row r="32" spans="1:48" x14ac:dyDescent="0.2">
      <c r="A32" s="3" t="s">
        <v>0</v>
      </c>
      <c r="B32" s="5"/>
      <c r="C32" s="11">
        <v>2.0591459155166716E-2</v>
      </c>
      <c r="D32" s="11"/>
      <c r="E32" s="11">
        <v>4.4506206053816909E-2</v>
      </c>
      <c r="F32" s="11">
        <v>4.1868650546025954E-2</v>
      </c>
      <c r="G32" s="11">
        <v>3.1844746759198864E-2</v>
      </c>
      <c r="H32" s="11"/>
      <c r="I32" s="11">
        <v>1.8870864850939726E-2</v>
      </c>
      <c r="J32" s="11"/>
      <c r="K32" s="11">
        <v>4.1922483039078383E-2</v>
      </c>
      <c r="L32" s="11">
        <v>2.0569796749327362E-2</v>
      </c>
      <c r="M32" s="11"/>
      <c r="N32" s="11">
        <v>5.9645670225140286E-2</v>
      </c>
      <c r="O32" s="11">
        <v>2.7647345089061102E-2</v>
      </c>
      <c r="P32" s="11"/>
      <c r="Q32" s="11">
        <v>1.6988261384145439E-2</v>
      </c>
      <c r="R32" s="11"/>
      <c r="S32" s="11">
        <v>7.6882163045480262E-2</v>
      </c>
      <c r="T32" s="11">
        <v>7.7977150870292042E-2</v>
      </c>
      <c r="U32" s="11">
        <v>9.260556731736555E-2</v>
      </c>
      <c r="V32" s="11">
        <v>6.59492663710156E-2</v>
      </c>
      <c r="W32" s="11">
        <v>7.09339812077978E-2</v>
      </c>
      <c r="X32" s="11"/>
      <c r="Y32" s="11">
        <v>9.05841518201385E-2</v>
      </c>
      <c r="Z32" s="11">
        <v>7.6773330062667428E-2</v>
      </c>
      <c r="AA32" s="11"/>
      <c r="AB32" s="11">
        <v>8.234423174578101E-2</v>
      </c>
      <c r="AC32" s="11">
        <v>8.0709659062521352E-2</v>
      </c>
      <c r="AD32" s="11"/>
      <c r="AE32" s="11">
        <v>0.10099346963186451</v>
      </c>
      <c r="AF32" s="11">
        <v>7.3690920836483931E-2</v>
      </c>
      <c r="AH32" s="11">
        <v>4.0993061687287821E-2</v>
      </c>
      <c r="AI32" s="11"/>
      <c r="AJ32" s="11">
        <v>3.2694945349119826E-2</v>
      </c>
      <c r="AK32" s="11">
        <v>8.7952696385988155E-2</v>
      </c>
      <c r="AL32" s="11">
        <v>4.4997490684238306E-2</v>
      </c>
      <c r="AM32" s="11"/>
      <c r="AN32" s="11">
        <v>6.4437115741033613E-2</v>
      </c>
      <c r="AO32" s="11">
        <v>8.8551404949125834E-2</v>
      </c>
      <c r="AP32" s="11">
        <v>8.2260497584447867E-2</v>
      </c>
      <c r="AQ32" s="11">
        <v>8.7567837601330384E-2</v>
      </c>
      <c r="AR32" s="11">
        <v>7.5814974386961373E-2</v>
      </c>
      <c r="AS32" s="11"/>
      <c r="AT32" s="11">
        <v>2.3190464032050686E-2</v>
      </c>
      <c r="AU32" s="11">
        <v>4.627818097661731E-2</v>
      </c>
      <c r="AV32" s="11">
        <v>2.6667210445946277E-2</v>
      </c>
    </row>
    <row r="33" spans="1:50" x14ac:dyDescent="0.2">
      <c r="A33" s="3" t="s">
        <v>5</v>
      </c>
      <c r="B33" s="5"/>
      <c r="C33" s="11">
        <v>2.9160367927036428</v>
      </c>
      <c r="D33" s="11"/>
      <c r="E33" s="11">
        <v>2.8685498973093972</v>
      </c>
      <c r="F33" s="11">
        <v>2.8916349969073258</v>
      </c>
      <c r="G33" s="11">
        <v>2.8963537961862986</v>
      </c>
      <c r="H33" s="11"/>
      <c r="I33" s="11">
        <v>2.9557860287293174</v>
      </c>
      <c r="J33" s="11"/>
      <c r="K33" s="11">
        <v>2.8702276899136381</v>
      </c>
      <c r="L33" s="11">
        <v>2.9637737268697446</v>
      </c>
      <c r="M33" s="11"/>
      <c r="N33" s="11">
        <v>2.8275622787452113</v>
      </c>
      <c r="O33" s="11">
        <v>2.8987496906508436</v>
      </c>
      <c r="P33" s="11"/>
      <c r="Q33" s="11">
        <v>2.9166249484759805</v>
      </c>
      <c r="R33" s="11"/>
      <c r="S33" s="11">
        <v>2.7949953105758083</v>
      </c>
      <c r="T33" s="11">
        <v>2.7979675526518508</v>
      </c>
      <c r="U33" s="11">
        <v>2.7947444936670527</v>
      </c>
      <c r="V33" s="11">
        <v>2.8215228100264214</v>
      </c>
      <c r="W33" s="11">
        <v>2.8179131908159207</v>
      </c>
      <c r="X33" s="11"/>
      <c r="Y33" s="11">
        <v>2.78768676967531</v>
      </c>
      <c r="Z33" s="11">
        <v>2.8049006590031422</v>
      </c>
      <c r="AA33" s="11"/>
      <c r="AB33" s="11">
        <v>2.7541393402578529</v>
      </c>
      <c r="AC33" s="11">
        <v>2.765403731649319</v>
      </c>
      <c r="AD33" s="11"/>
      <c r="AE33" s="11">
        <v>2.754051610802243</v>
      </c>
      <c r="AF33" s="11">
        <v>2.8096819508710706</v>
      </c>
      <c r="AH33" s="11">
        <v>2.8700484357020151</v>
      </c>
      <c r="AI33" s="11"/>
      <c r="AJ33" s="11">
        <v>2.9110060148913877</v>
      </c>
      <c r="AK33" s="11">
        <v>2.7960382341532797</v>
      </c>
      <c r="AL33" s="11">
        <v>2.8883769601535523</v>
      </c>
      <c r="AM33" s="11"/>
      <c r="AN33" s="11">
        <v>2.8284626885044077</v>
      </c>
      <c r="AO33" s="11">
        <v>2.7925892992312109</v>
      </c>
      <c r="AP33" s="11">
        <v>2.797550771170989</v>
      </c>
      <c r="AQ33" s="11">
        <v>2.7733718596628552</v>
      </c>
      <c r="AR33" s="11">
        <v>2.8065577959785744</v>
      </c>
      <c r="AS33" s="11"/>
      <c r="AT33" s="11">
        <v>2.9391771026614206</v>
      </c>
      <c r="AU33" s="11">
        <v>2.8751716206101765</v>
      </c>
      <c r="AV33" s="11">
        <v>2.9426613793543264</v>
      </c>
    </row>
    <row r="34" spans="1:50" x14ac:dyDescent="0.2">
      <c r="A34" s="3" t="s">
        <v>9</v>
      </c>
      <c r="B34" s="4"/>
      <c r="C34" s="13">
        <v>6.0187827443402169</v>
      </c>
      <c r="D34" s="13"/>
      <c r="E34" s="13">
        <v>6.0293461373416237</v>
      </c>
      <c r="F34" s="13">
        <v>6.0128329553933186</v>
      </c>
      <c r="G34" s="13">
        <v>6.0278821625653913</v>
      </c>
      <c r="H34" s="13"/>
      <c r="I34" s="13">
        <v>5.9891393606378642</v>
      </c>
      <c r="J34" s="13"/>
      <c r="K34" s="13">
        <v>6.02694950564916</v>
      </c>
      <c r="L34" s="13">
        <v>5.9933233015627119</v>
      </c>
      <c r="M34" s="13"/>
      <c r="N34" s="13">
        <v>6.0356896465838732</v>
      </c>
      <c r="O34" s="13">
        <v>6.0081791154935944</v>
      </c>
      <c r="P34" s="13"/>
      <c r="Q34" s="13">
        <v>6.0152548630357821</v>
      </c>
      <c r="R34" s="13"/>
      <c r="S34" s="13">
        <v>6.0488933798012781</v>
      </c>
      <c r="T34" s="13">
        <v>6.0493334829628003</v>
      </c>
      <c r="U34" s="13">
        <v>6.0350686480229809</v>
      </c>
      <c r="V34" s="13">
        <v>6.0446830549641408</v>
      </c>
      <c r="W34" s="13">
        <v>6.0406815807034011</v>
      </c>
      <c r="X34" s="13"/>
      <c r="Y34" s="13">
        <v>6.0449242338664257</v>
      </c>
      <c r="Z34" s="13">
        <v>6.0451157290756026</v>
      </c>
      <c r="AA34" s="13"/>
      <c r="AB34" s="13">
        <v>6.0636650407591954</v>
      </c>
      <c r="AC34" s="13">
        <v>6.0636734279207687</v>
      </c>
      <c r="AD34" s="13"/>
      <c r="AE34" s="13">
        <v>6.0480532113884919</v>
      </c>
      <c r="AF34" s="13">
        <v>6.0403571882309306</v>
      </c>
      <c r="AH34" s="13">
        <v>6.0234516463933794</v>
      </c>
      <c r="AI34" s="13"/>
      <c r="AJ34" s="13">
        <v>6.0075844912083944</v>
      </c>
      <c r="AK34" s="13">
        <v>6.0442129704556127</v>
      </c>
      <c r="AL34" s="13">
        <v>6.0204533278135033</v>
      </c>
      <c r="AM34" s="13"/>
      <c r="AN34" s="13">
        <v>6.032576212502855</v>
      </c>
      <c r="AO34" s="13">
        <v>6.0341118176679576</v>
      </c>
      <c r="AP34" s="13">
        <v>6.0405772797063939</v>
      </c>
      <c r="AQ34" s="13">
        <v>6.0567751953053754</v>
      </c>
      <c r="AR34" s="13">
        <v>6.0521210306815147</v>
      </c>
      <c r="AS34" s="13"/>
      <c r="AT34" s="13">
        <v>6.0037147069063588</v>
      </c>
      <c r="AU34" s="13">
        <v>6.0172099810950144</v>
      </c>
      <c r="AV34" s="13">
        <v>5.9957035102319862</v>
      </c>
      <c r="AX34" s="5"/>
    </row>
    <row r="35" spans="1:50" x14ac:dyDescent="0.2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</row>
    <row r="36" spans="1:50" x14ac:dyDescent="0.2">
      <c r="A36" s="2" t="s">
        <v>37</v>
      </c>
      <c r="B36" s="5"/>
      <c r="C36" s="11">
        <v>5.4515535894071139E-3</v>
      </c>
      <c r="D36" s="11"/>
      <c r="E36" s="11">
        <v>2.8067333278855196E-3</v>
      </c>
      <c r="F36" s="11">
        <v>4.3782865259998933E-3</v>
      </c>
      <c r="G36" s="11">
        <v>7.2634937802856462E-3</v>
      </c>
      <c r="H36" s="11"/>
      <c r="I36" s="11">
        <v>4.2205122640844384E-3</v>
      </c>
      <c r="J36" s="11"/>
      <c r="K36" s="11">
        <v>8.6020196062636146E-3</v>
      </c>
      <c r="L36" s="11">
        <v>2.8764240935123782E-3</v>
      </c>
      <c r="M36" s="11"/>
      <c r="N36" s="11">
        <v>2.1077766750903053E-3</v>
      </c>
      <c r="O36" s="11">
        <v>0</v>
      </c>
      <c r="P36" s="11"/>
      <c r="Q36" s="11">
        <v>2.0695804096746749E-3</v>
      </c>
      <c r="R36" s="11"/>
      <c r="S36" s="11">
        <v>2.6686570294734142E-3</v>
      </c>
      <c r="T36" s="11">
        <v>7.5486544518874772E-3</v>
      </c>
      <c r="U36" s="11">
        <v>4.0114445322011827E-3</v>
      </c>
      <c r="V36" s="11">
        <v>3.7201307098954982E-3</v>
      </c>
      <c r="W36" s="11">
        <v>1.3492396277565016E-3</v>
      </c>
      <c r="X36" s="11"/>
      <c r="Y36" s="11">
        <v>6.6912538103193267E-3</v>
      </c>
      <c r="Z36" s="11">
        <v>2.115524522041242E-3</v>
      </c>
      <c r="AA36" s="11"/>
      <c r="AB36" s="11">
        <v>8.7307722104126972E-3</v>
      </c>
      <c r="AC36" s="11">
        <v>1.2810104667257793E-2</v>
      </c>
      <c r="AD36" s="11"/>
      <c r="AE36" s="11">
        <v>6.7544759104422973E-3</v>
      </c>
      <c r="AF36" s="11"/>
      <c r="AH36" s="11">
        <v>1.4678980934208198E-2</v>
      </c>
      <c r="AI36" s="11"/>
      <c r="AJ36" s="11">
        <v>4.8358571025832655E-3</v>
      </c>
      <c r="AK36" s="11">
        <v>3.0130502149793739E-3</v>
      </c>
      <c r="AL36" s="11"/>
      <c r="AM36" s="11"/>
      <c r="AN36" s="11">
        <v>2.6649767904252013E-3</v>
      </c>
      <c r="AO36" s="11">
        <v>5.9848981829488937E-3</v>
      </c>
      <c r="AP36" s="11">
        <v>2.1156108904870088E-3</v>
      </c>
      <c r="AQ36" s="11">
        <v>4.669290622873975E-3</v>
      </c>
      <c r="AR36" s="11">
        <v>2.9919073265763305E-3</v>
      </c>
      <c r="AS36" s="11"/>
      <c r="AT36" s="11">
        <v>2.8687113006807198E-3</v>
      </c>
      <c r="AU36" s="11">
        <v>5.8608104381042761E-3</v>
      </c>
      <c r="AV36" s="11">
        <v>1.3595109897132871E-2</v>
      </c>
    </row>
    <row r="37" spans="1:50" x14ac:dyDescent="0.2">
      <c r="A37" s="2" t="s">
        <v>452</v>
      </c>
      <c r="B37" s="5"/>
      <c r="C37" s="13">
        <v>0.62796316070475178</v>
      </c>
      <c r="D37" s="13"/>
      <c r="E37" s="13">
        <v>0.28032532920216885</v>
      </c>
      <c r="F37" s="13">
        <v>0.53886241810601554</v>
      </c>
      <c r="G37" s="13">
        <v>0.7219734072795827</v>
      </c>
      <c r="H37" s="13"/>
      <c r="I37" s="13">
        <v>1</v>
      </c>
      <c r="J37" s="13"/>
      <c r="K37" s="13">
        <v>0.49336096191073425</v>
      </c>
      <c r="L37" s="13">
        <v>0.28032532920216885</v>
      </c>
      <c r="M37" s="13"/>
      <c r="N37" s="13">
        <v>0</v>
      </c>
      <c r="O37" s="13">
        <v>0</v>
      </c>
      <c r="P37" s="13"/>
      <c r="Q37" s="13">
        <v>0</v>
      </c>
      <c r="R37" s="13"/>
      <c r="S37" s="13">
        <v>0.20614622198171509</v>
      </c>
      <c r="T37" s="13">
        <v>0.72197340727958259</v>
      </c>
      <c r="U37" s="13">
        <v>0.47613051159643649</v>
      </c>
      <c r="V37" s="13">
        <v>0.43789702946336739</v>
      </c>
      <c r="W37" s="13">
        <v>1</v>
      </c>
      <c r="X37" s="13"/>
      <c r="Y37" s="13">
        <v>0.68820752606380597</v>
      </c>
      <c r="Z37" s="13">
        <v>0</v>
      </c>
      <c r="AA37" s="13"/>
      <c r="AB37" s="13">
        <v>0.46214237918405493</v>
      </c>
      <c r="AC37" s="13">
        <v>0.38081508528616376</v>
      </c>
      <c r="AD37" s="13"/>
      <c r="AE37" s="13">
        <v>0.68820752606380597</v>
      </c>
      <c r="AF37" s="13"/>
      <c r="AG37" s="4"/>
      <c r="AH37" s="13">
        <v>0.49803361509009286</v>
      </c>
      <c r="AI37" s="13"/>
      <c r="AJ37" s="13">
        <v>0.58817706332555186</v>
      </c>
      <c r="AK37" s="13">
        <v>1</v>
      </c>
      <c r="AL37" s="13"/>
      <c r="AM37" s="13"/>
      <c r="AN37" s="13">
        <v>0.20614622198171509</v>
      </c>
      <c r="AO37" s="13">
        <v>0.64510625294439705</v>
      </c>
      <c r="AP37" s="13"/>
      <c r="AQ37" s="13">
        <v>0</v>
      </c>
      <c r="AR37" s="13">
        <v>0.28032532920216885</v>
      </c>
      <c r="AS37" s="13"/>
      <c r="AT37" s="13">
        <v>0.28032532920216885</v>
      </c>
      <c r="AU37" s="13">
        <v>0.64510625294439705</v>
      </c>
      <c r="AV37" s="13">
        <v>0.70740471668301008</v>
      </c>
      <c r="AX37" s="5"/>
    </row>
    <row r="39" spans="1:50" x14ac:dyDescent="0.2">
      <c r="A39" s="10" t="s">
        <v>450</v>
      </c>
    </row>
    <row r="40" spans="1:50" x14ac:dyDescent="0.2">
      <c r="A40" s="15" t="s">
        <v>463</v>
      </c>
      <c r="B40" s="1" t="s">
        <v>464</v>
      </c>
    </row>
    <row r="41" spans="1:50" x14ac:dyDescent="0.2">
      <c r="A41" s="15" t="s">
        <v>462</v>
      </c>
      <c r="B41" s="1" t="s">
        <v>465</v>
      </c>
    </row>
    <row r="42" spans="1:50" x14ac:dyDescent="0.2">
      <c r="A42" s="15" t="s">
        <v>451</v>
      </c>
      <c r="B42" s="26" t="s">
        <v>466</v>
      </c>
    </row>
    <row r="43" spans="1:50" x14ac:dyDescent="0.2">
      <c r="A43" s="27" t="s">
        <v>453</v>
      </c>
      <c r="B43" s="1" t="s">
        <v>517</v>
      </c>
    </row>
    <row r="44" spans="1:50" x14ac:dyDescent="0.2">
      <c r="A44" s="2" t="s">
        <v>455</v>
      </c>
    </row>
    <row r="45" spans="1:50" x14ac:dyDescent="0.2">
      <c r="A45" s="2" t="s">
        <v>190</v>
      </c>
      <c r="B45" s="1" t="s">
        <v>475</v>
      </c>
    </row>
    <row r="46" spans="1:50" x14ac:dyDescent="0.2">
      <c r="A46" s="2" t="s">
        <v>456</v>
      </c>
      <c r="B46" s="1" t="s">
        <v>459</v>
      </c>
    </row>
    <row r="47" spans="1:50" x14ac:dyDescent="0.2">
      <c r="A47" s="2" t="s">
        <v>445</v>
      </c>
      <c r="B47" s="1" t="s">
        <v>459</v>
      </c>
    </row>
    <row r="48" spans="1:50" ht="18" x14ac:dyDescent="0.2">
      <c r="A48" s="30" t="s">
        <v>468</v>
      </c>
      <c r="B48" s="1" t="s">
        <v>458</v>
      </c>
    </row>
    <row r="49" spans="1:2" ht="18" x14ac:dyDescent="0.2">
      <c r="A49" s="25" t="s">
        <v>443</v>
      </c>
      <c r="B49" s="1" t="s">
        <v>458</v>
      </c>
    </row>
    <row r="50" spans="1:2" x14ac:dyDescent="0.2">
      <c r="A50" s="2" t="s">
        <v>457</v>
      </c>
    </row>
    <row r="51" spans="1:2" x14ac:dyDescent="0.2">
      <c r="A51" s="2" t="s">
        <v>180</v>
      </c>
      <c r="B51" s="1" t="s">
        <v>460</v>
      </c>
    </row>
    <row r="52" spans="1:2" x14ac:dyDescent="0.2">
      <c r="A52" s="2" t="s">
        <v>181</v>
      </c>
      <c r="B52" s="1" t="s">
        <v>461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"/>
  <sheetViews>
    <sheetView zoomScale="120" zoomScaleNormal="120" zoomScalePageLayoutView="120" workbookViewId="0">
      <pane xSplit="3560" ySplit="1760" topLeftCell="A31" activePane="bottomRight"/>
      <selection pane="topRight" activeCell="C2" sqref="C2"/>
      <selection pane="bottomLeft" activeCell="A36" sqref="A36:B49"/>
      <selection pane="bottomRight" activeCell="B42" sqref="B42"/>
    </sheetView>
  </sheetViews>
  <sheetFormatPr baseColWidth="10" defaultRowHeight="16" x14ac:dyDescent="0.2"/>
  <cols>
    <col min="1" max="1" width="10.83203125" style="2"/>
    <col min="2" max="2" width="4.5" style="2" customWidth="1"/>
    <col min="3" max="3" width="10.83203125" style="2"/>
    <col min="4" max="4" width="4.33203125" style="2" customWidth="1"/>
    <col min="5" max="6" width="10.83203125" style="2"/>
    <col min="7" max="7" width="4.5" style="2" customWidth="1"/>
    <col min="8" max="11" width="10.83203125" style="2"/>
    <col min="12" max="12" width="4.5" style="2" customWidth="1"/>
    <col min="13" max="14" width="10.83203125" style="2"/>
    <col min="15" max="15" width="5.1640625" style="2" customWidth="1"/>
    <col min="16" max="18" width="10.83203125" style="2"/>
    <col min="19" max="19" width="3.6640625" style="2" customWidth="1"/>
    <col min="20" max="20" width="10.83203125" style="2"/>
    <col min="21" max="21" width="4.6640625" style="2" customWidth="1"/>
    <col min="22" max="29" width="10.83203125" style="2"/>
    <col min="30" max="30" width="5.5" style="2" customWidth="1"/>
    <col min="31" max="31" width="10.83203125" style="2"/>
    <col min="32" max="32" width="10.83203125" style="15"/>
    <col min="33" max="16384" width="10.83203125" style="2"/>
  </cols>
  <sheetData>
    <row r="1" spans="1:32" x14ac:dyDescent="0.2">
      <c r="A1" s="38" t="s">
        <v>516</v>
      </c>
    </row>
    <row r="2" spans="1:32" x14ac:dyDescent="0.2">
      <c r="C2" s="29" t="s">
        <v>491</v>
      </c>
    </row>
    <row r="3" spans="1:32" x14ac:dyDescent="0.2">
      <c r="C3" s="1" t="s">
        <v>496</v>
      </c>
    </row>
    <row r="4" spans="1:32" x14ac:dyDescent="0.2">
      <c r="C4" s="1" t="s">
        <v>513</v>
      </c>
    </row>
    <row r="6" spans="1:32" x14ac:dyDescent="0.2">
      <c r="A6" s="2" t="s">
        <v>454</v>
      </c>
      <c r="C6" s="29" t="s">
        <v>191</v>
      </c>
      <c r="D6" s="1"/>
      <c r="E6" s="29" t="s">
        <v>192</v>
      </c>
      <c r="F6" s="1"/>
      <c r="G6" s="1"/>
      <c r="H6" s="29" t="s">
        <v>211</v>
      </c>
      <c r="I6" s="1"/>
      <c r="J6" s="1"/>
      <c r="K6" s="1"/>
      <c r="L6" s="1"/>
      <c r="M6" s="29" t="s">
        <v>337</v>
      </c>
      <c r="N6" s="1"/>
      <c r="O6" s="1"/>
      <c r="P6" s="29" t="s">
        <v>397</v>
      </c>
      <c r="Q6" s="1"/>
      <c r="R6" s="1"/>
      <c r="S6" s="1"/>
      <c r="T6" s="29" t="s">
        <v>382</v>
      </c>
      <c r="U6" s="1"/>
      <c r="V6" s="29" t="s">
        <v>383</v>
      </c>
      <c r="W6" s="1"/>
      <c r="X6" s="1"/>
      <c r="Y6" s="1"/>
      <c r="Z6" s="1"/>
      <c r="AA6" s="1"/>
      <c r="AB6" s="1"/>
      <c r="AC6" s="1"/>
      <c r="AD6" s="1"/>
      <c r="AE6" s="29" t="s">
        <v>417</v>
      </c>
    </row>
    <row r="7" spans="1:32" ht="18" x14ac:dyDescent="0.2">
      <c r="A7" s="2" t="s">
        <v>446</v>
      </c>
      <c r="C7" s="2" t="s">
        <v>445</v>
      </c>
      <c r="E7" s="2" t="s">
        <v>445</v>
      </c>
      <c r="F7" s="30" t="s">
        <v>439</v>
      </c>
      <c r="H7" s="2" t="s">
        <v>444</v>
      </c>
      <c r="I7" s="2" t="s">
        <v>434</v>
      </c>
      <c r="J7" s="25" t="s">
        <v>443</v>
      </c>
      <c r="K7" s="25" t="s">
        <v>486</v>
      </c>
      <c r="M7" s="2" t="s">
        <v>444</v>
      </c>
      <c r="N7" s="25" t="s">
        <v>443</v>
      </c>
      <c r="P7" s="2" t="s">
        <v>444</v>
      </c>
      <c r="Q7" s="25" t="s">
        <v>443</v>
      </c>
      <c r="R7" s="25" t="s">
        <v>485</v>
      </c>
      <c r="T7" s="25" t="s">
        <v>443</v>
      </c>
      <c r="V7" s="25" t="s">
        <v>443</v>
      </c>
      <c r="W7" s="2" t="s">
        <v>444</v>
      </c>
      <c r="X7" s="25" t="s">
        <v>443</v>
      </c>
      <c r="Y7" s="25" t="s">
        <v>485</v>
      </c>
      <c r="Z7" s="25" t="s">
        <v>485</v>
      </c>
      <c r="AA7" s="2" t="s">
        <v>445</v>
      </c>
      <c r="AB7" s="25" t="s">
        <v>485</v>
      </c>
      <c r="AC7" s="2" t="s">
        <v>444</v>
      </c>
      <c r="AE7" s="25" t="s">
        <v>443</v>
      </c>
    </row>
    <row r="8" spans="1:32" x14ac:dyDescent="0.2">
      <c r="A8" s="2" t="s">
        <v>483</v>
      </c>
      <c r="AF8" s="2"/>
    </row>
    <row r="9" spans="1:32" x14ac:dyDescent="0.2">
      <c r="A9" s="2" t="s">
        <v>448</v>
      </c>
      <c r="C9" s="2" t="s">
        <v>202</v>
      </c>
      <c r="E9" s="2" t="s">
        <v>193</v>
      </c>
      <c r="F9" s="2" t="s">
        <v>194</v>
      </c>
      <c r="H9" s="2" t="s">
        <v>212</v>
      </c>
      <c r="I9" s="2" t="s">
        <v>213</v>
      </c>
      <c r="J9" s="2" t="s">
        <v>214</v>
      </c>
      <c r="K9" s="2" t="s">
        <v>215</v>
      </c>
      <c r="M9" s="2" t="s">
        <v>384</v>
      </c>
      <c r="N9" s="2" t="s">
        <v>385</v>
      </c>
      <c r="P9" s="2" t="s">
        <v>398</v>
      </c>
      <c r="Q9" s="2" t="s">
        <v>399</v>
      </c>
      <c r="R9" s="2" t="s">
        <v>400</v>
      </c>
      <c r="T9" s="2" t="s">
        <v>401</v>
      </c>
      <c r="V9" s="2" t="s">
        <v>409</v>
      </c>
      <c r="W9" s="2" t="s">
        <v>410</v>
      </c>
      <c r="X9" s="2" t="s">
        <v>411</v>
      </c>
      <c r="Y9" s="2" t="s">
        <v>412</v>
      </c>
      <c r="Z9" s="2" t="s">
        <v>413</v>
      </c>
      <c r="AA9" s="2" t="s">
        <v>414</v>
      </c>
      <c r="AB9" s="2" t="s">
        <v>415</v>
      </c>
      <c r="AC9" s="2" t="s">
        <v>416</v>
      </c>
      <c r="AE9" s="2" t="s">
        <v>418</v>
      </c>
    </row>
    <row r="11" spans="1:32" x14ac:dyDescent="0.2">
      <c r="A11" s="2" t="s">
        <v>2</v>
      </c>
      <c r="C11" s="2">
        <v>1.97</v>
      </c>
      <c r="E11" s="2">
        <v>1.64</v>
      </c>
      <c r="F11" s="2">
        <v>6.89</v>
      </c>
      <c r="H11" s="2">
        <v>0.34</v>
      </c>
      <c r="I11" s="2">
        <v>2.62</v>
      </c>
      <c r="J11" s="2">
        <v>7.58</v>
      </c>
      <c r="K11" s="2">
        <v>3.18</v>
      </c>
      <c r="M11" s="2">
        <v>0.92</v>
      </c>
      <c r="N11" s="4">
        <v>7.1</v>
      </c>
      <c r="P11" s="2">
        <v>0.77</v>
      </c>
      <c r="Q11" s="2">
        <v>7.34</v>
      </c>
      <c r="R11" s="4">
        <v>2.5</v>
      </c>
      <c r="T11" s="2">
        <v>7.79</v>
      </c>
      <c r="V11" s="2">
        <v>7.05</v>
      </c>
      <c r="W11" s="4">
        <v>1</v>
      </c>
      <c r="X11" s="4">
        <v>5.4</v>
      </c>
      <c r="Y11" s="2">
        <v>2.29</v>
      </c>
      <c r="Z11" s="2">
        <v>2.3199999999999998</v>
      </c>
      <c r="AA11" s="2">
        <v>1.38</v>
      </c>
      <c r="AB11" s="4">
        <v>2.9</v>
      </c>
      <c r="AC11" s="2">
        <v>0.63</v>
      </c>
      <c r="AE11" s="4">
        <v>6.4</v>
      </c>
    </row>
    <row r="12" spans="1:32" x14ac:dyDescent="0.2">
      <c r="A12" s="2" t="s">
        <v>26</v>
      </c>
      <c r="C12" s="15" t="s">
        <v>462</v>
      </c>
      <c r="E12" s="2">
        <v>0.75</v>
      </c>
      <c r="F12" s="2">
        <v>0.76</v>
      </c>
      <c r="H12" s="2">
        <v>0.01</v>
      </c>
      <c r="I12" s="2">
        <v>1.24</v>
      </c>
      <c r="J12" s="4">
        <v>1.1000000000000001</v>
      </c>
      <c r="K12" s="4">
        <v>1.3</v>
      </c>
      <c r="M12" s="4">
        <v>1.3</v>
      </c>
      <c r="N12" s="2">
        <v>0.87</v>
      </c>
      <c r="P12" s="2">
        <v>1.1599999999999999</v>
      </c>
      <c r="Q12" s="2">
        <v>1.43</v>
      </c>
      <c r="R12" s="2">
        <v>1.42</v>
      </c>
      <c r="T12" s="4">
        <v>1.1000000000000001</v>
      </c>
      <c r="V12" s="2">
        <v>1.1100000000000001</v>
      </c>
      <c r="W12" s="4">
        <v>1.6</v>
      </c>
      <c r="X12" s="2">
        <v>1.34</v>
      </c>
      <c r="Y12" s="2">
        <v>1.46</v>
      </c>
      <c r="Z12" s="2">
        <v>1.48</v>
      </c>
      <c r="AA12" s="2">
        <v>0.67</v>
      </c>
      <c r="AB12" s="4">
        <v>0.5</v>
      </c>
      <c r="AC12" s="2">
        <v>1.08</v>
      </c>
      <c r="AE12" s="2">
        <v>1.42</v>
      </c>
    </row>
    <row r="13" spans="1:32" x14ac:dyDescent="0.2">
      <c r="A13" s="2" t="s">
        <v>1</v>
      </c>
      <c r="C13" s="4">
        <v>0.3</v>
      </c>
      <c r="E13" s="2">
        <v>0.12</v>
      </c>
      <c r="F13" s="2">
        <v>0.28000000000000003</v>
      </c>
      <c r="H13" s="15" t="s">
        <v>462</v>
      </c>
      <c r="I13" s="15" t="s">
        <v>451</v>
      </c>
      <c r="J13" s="15" t="s">
        <v>462</v>
      </c>
      <c r="K13" s="15" t="s">
        <v>451</v>
      </c>
      <c r="M13" s="15" t="s">
        <v>451</v>
      </c>
      <c r="N13" s="15" t="s">
        <v>462</v>
      </c>
      <c r="P13" s="15" t="s">
        <v>462</v>
      </c>
      <c r="Q13" s="15" t="s">
        <v>451</v>
      </c>
      <c r="R13" s="2">
        <v>0.12</v>
      </c>
      <c r="T13" s="2">
        <v>0.14000000000000001</v>
      </c>
      <c r="V13" s="2">
        <v>0.16</v>
      </c>
      <c r="W13" s="15" t="s">
        <v>462</v>
      </c>
      <c r="X13" s="15" t="s">
        <v>462</v>
      </c>
      <c r="Y13" s="15" t="s">
        <v>451</v>
      </c>
      <c r="Z13" s="15" t="s">
        <v>462</v>
      </c>
      <c r="AA13" s="2">
        <v>0.35</v>
      </c>
      <c r="AB13" s="2">
        <v>0.23</v>
      </c>
      <c r="AC13" s="2">
        <v>0.23</v>
      </c>
      <c r="AE13" s="15" t="s">
        <v>451</v>
      </c>
    </row>
    <row r="14" spans="1:32" x14ac:dyDescent="0.2">
      <c r="A14" s="2" t="s">
        <v>3</v>
      </c>
      <c r="C14" s="15">
        <v>0.15</v>
      </c>
      <c r="E14" s="2">
        <v>0.36</v>
      </c>
      <c r="F14" s="2">
        <v>0.35</v>
      </c>
      <c r="H14" s="15">
        <v>0.15</v>
      </c>
      <c r="I14" s="15">
        <v>0.15</v>
      </c>
      <c r="J14" s="15">
        <v>0.15</v>
      </c>
      <c r="K14" s="2">
        <v>0.28999999999999998</v>
      </c>
      <c r="M14" s="2">
        <v>0.27</v>
      </c>
      <c r="N14" s="2">
        <v>0.28000000000000003</v>
      </c>
      <c r="P14" s="15">
        <v>0.15</v>
      </c>
      <c r="Q14" s="15">
        <v>0.15</v>
      </c>
      <c r="R14" s="15">
        <v>0.15</v>
      </c>
      <c r="T14" s="2">
        <v>0.28999999999999998</v>
      </c>
      <c r="V14" s="15">
        <v>0.15</v>
      </c>
      <c r="W14" s="15">
        <v>0.15</v>
      </c>
      <c r="X14" s="15">
        <v>0.15</v>
      </c>
      <c r="Y14" s="15">
        <v>0.15</v>
      </c>
      <c r="Z14" s="2">
        <v>0.32</v>
      </c>
      <c r="AA14" s="2">
        <v>0.61</v>
      </c>
      <c r="AB14" s="15">
        <v>0.15</v>
      </c>
      <c r="AC14" s="15">
        <v>0.15</v>
      </c>
      <c r="AE14" s="2">
        <v>0.33</v>
      </c>
    </row>
    <row r="15" spans="1:32" x14ac:dyDescent="0.2">
      <c r="A15" s="2" t="s">
        <v>4</v>
      </c>
      <c r="C15" s="4">
        <v>0.1</v>
      </c>
      <c r="E15" s="2">
        <v>0.18</v>
      </c>
      <c r="F15" s="15" t="s">
        <v>462</v>
      </c>
      <c r="H15" s="15" t="s">
        <v>451</v>
      </c>
      <c r="I15" s="15" t="s">
        <v>462</v>
      </c>
      <c r="J15" s="15" t="s">
        <v>451</v>
      </c>
      <c r="K15" s="15" t="s">
        <v>451</v>
      </c>
      <c r="M15" s="15" t="s">
        <v>462</v>
      </c>
      <c r="N15" s="15" t="s">
        <v>462</v>
      </c>
      <c r="P15" s="15" t="s">
        <v>462</v>
      </c>
      <c r="Q15" s="15" t="s">
        <v>462</v>
      </c>
      <c r="R15" s="15" t="s">
        <v>462</v>
      </c>
      <c r="T15" s="15" t="s">
        <v>462</v>
      </c>
      <c r="V15" s="15" t="s">
        <v>462</v>
      </c>
      <c r="W15" s="2">
        <v>0.08</v>
      </c>
      <c r="X15" s="15" t="s">
        <v>462</v>
      </c>
      <c r="Y15" s="2">
        <v>0.14000000000000001</v>
      </c>
      <c r="Z15" s="15" t="s">
        <v>451</v>
      </c>
      <c r="AA15" s="4">
        <v>0.3</v>
      </c>
      <c r="AB15" s="2">
        <v>1.01</v>
      </c>
      <c r="AC15" s="15" t="s">
        <v>451</v>
      </c>
      <c r="AE15" s="15" t="s">
        <v>451</v>
      </c>
    </row>
    <row r="16" spans="1:32" x14ac:dyDescent="0.2">
      <c r="A16" s="2" t="s">
        <v>41</v>
      </c>
      <c r="C16" s="2">
        <v>0.44</v>
      </c>
      <c r="E16" s="2">
        <v>0.67</v>
      </c>
      <c r="F16" s="2">
        <v>1.08</v>
      </c>
      <c r="H16" s="2">
        <v>0.28999999999999998</v>
      </c>
      <c r="I16" s="2">
        <v>0.45</v>
      </c>
      <c r="J16" s="2">
        <v>0.55000000000000004</v>
      </c>
      <c r="K16" s="2">
        <v>0.52</v>
      </c>
      <c r="M16" s="4">
        <v>0.6</v>
      </c>
      <c r="N16" s="2">
        <v>1.1499999999999999</v>
      </c>
      <c r="P16" s="2">
        <v>0.51</v>
      </c>
      <c r="Q16" s="2">
        <v>0.46</v>
      </c>
      <c r="R16" s="2">
        <v>0.26</v>
      </c>
      <c r="T16" s="2">
        <v>0.65</v>
      </c>
      <c r="V16" s="4">
        <v>1.2</v>
      </c>
      <c r="W16" s="2">
        <v>0.65</v>
      </c>
      <c r="X16" s="2">
        <v>0.84</v>
      </c>
      <c r="Y16" s="2">
        <v>0.57999999999999996</v>
      </c>
      <c r="Z16" s="2">
        <v>0.64</v>
      </c>
      <c r="AA16" s="2">
        <v>0.69</v>
      </c>
      <c r="AB16" s="2">
        <v>0.33</v>
      </c>
      <c r="AC16" s="2">
        <v>0.41</v>
      </c>
      <c r="AE16" s="2">
        <v>0.95</v>
      </c>
    </row>
    <row r="17" spans="1:32" x14ac:dyDescent="0.2">
      <c r="A17" s="2" t="s">
        <v>0</v>
      </c>
      <c r="C17" s="2">
        <v>0.08</v>
      </c>
      <c r="E17" s="2">
        <v>0.36</v>
      </c>
      <c r="F17" s="2">
        <v>1.56</v>
      </c>
      <c r="H17" s="2">
        <v>0.16</v>
      </c>
      <c r="I17" s="4">
        <v>0.8</v>
      </c>
      <c r="J17" s="4">
        <v>2.1</v>
      </c>
      <c r="K17" s="2">
        <v>0.86</v>
      </c>
      <c r="M17" s="2">
        <v>0.45</v>
      </c>
      <c r="N17" s="2">
        <v>1.66</v>
      </c>
      <c r="P17" s="2">
        <v>0.48</v>
      </c>
      <c r="Q17" s="2">
        <v>2.5099999999999998</v>
      </c>
      <c r="R17" s="2">
        <v>0.75</v>
      </c>
      <c r="T17" s="2">
        <v>2.33</v>
      </c>
      <c r="V17" s="2">
        <v>1.64</v>
      </c>
      <c r="W17" s="2">
        <v>0.45</v>
      </c>
      <c r="X17" s="2">
        <v>1.47</v>
      </c>
      <c r="Y17" s="2">
        <v>0.49</v>
      </c>
      <c r="Z17" s="2">
        <v>0.77</v>
      </c>
      <c r="AA17" s="2">
        <v>0.27</v>
      </c>
      <c r="AB17" s="2">
        <v>0.41</v>
      </c>
      <c r="AC17" s="2">
        <v>0.26</v>
      </c>
      <c r="AE17" s="2">
        <v>1.53</v>
      </c>
    </row>
    <row r="18" spans="1:32" x14ac:dyDescent="0.2">
      <c r="A18" s="2" t="s">
        <v>5</v>
      </c>
      <c r="C18" s="2">
        <v>57.88</v>
      </c>
      <c r="E18" s="2">
        <v>57.09</v>
      </c>
      <c r="F18" s="2">
        <v>51.89</v>
      </c>
      <c r="H18" s="2">
        <v>59.02</v>
      </c>
      <c r="I18" s="2">
        <v>56.91</v>
      </c>
      <c r="J18" s="2">
        <v>51.99</v>
      </c>
      <c r="K18" s="2">
        <v>55.74</v>
      </c>
      <c r="M18" s="2">
        <v>57.99</v>
      </c>
      <c r="N18" s="2">
        <v>52.64</v>
      </c>
      <c r="P18" s="2">
        <v>57.29</v>
      </c>
      <c r="Q18" s="2">
        <v>52.12</v>
      </c>
      <c r="R18" s="2">
        <v>56.87</v>
      </c>
      <c r="T18" s="2">
        <v>52.28</v>
      </c>
      <c r="V18" s="2">
        <v>52.49</v>
      </c>
      <c r="W18" s="2">
        <v>57.49</v>
      </c>
      <c r="X18" s="2">
        <v>53.66</v>
      </c>
      <c r="Y18" s="2">
        <v>56.86</v>
      </c>
      <c r="Z18" s="2">
        <v>56.85</v>
      </c>
      <c r="AA18" s="2">
        <v>58.11</v>
      </c>
      <c r="AB18" s="2">
        <v>56.28</v>
      </c>
      <c r="AC18" s="4">
        <v>58.7</v>
      </c>
      <c r="AE18" s="4">
        <v>52.8</v>
      </c>
    </row>
    <row r="19" spans="1:32" x14ac:dyDescent="0.2">
      <c r="A19" s="2" t="s">
        <v>9</v>
      </c>
      <c r="C19" s="2">
        <v>39.76</v>
      </c>
      <c r="E19" s="2">
        <v>39.67</v>
      </c>
      <c r="F19" s="2">
        <v>39.24</v>
      </c>
      <c r="H19" s="4">
        <v>39.9</v>
      </c>
      <c r="I19" s="2">
        <v>39.79</v>
      </c>
      <c r="J19" s="2">
        <v>38.380000000000003</v>
      </c>
      <c r="K19" s="4">
        <v>39.299999999999997</v>
      </c>
      <c r="M19" s="2">
        <v>40.07</v>
      </c>
      <c r="N19" s="2">
        <v>38.93</v>
      </c>
      <c r="P19" s="2">
        <v>39.44</v>
      </c>
      <c r="Q19" s="2">
        <v>38.65</v>
      </c>
      <c r="R19" s="2">
        <v>39.619999999999997</v>
      </c>
      <c r="T19" s="4">
        <v>38.9</v>
      </c>
      <c r="V19" s="2">
        <v>38.97</v>
      </c>
      <c r="W19" s="2">
        <v>39.86</v>
      </c>
      <c r="X19" s="2">
        <v>38.94</v>
      </c>
      <c r="Y19" s="2">
        <v>39.770000000000003</v>
      </c>
      <c r="Z19" s="2">
        <v>39.89</v>
      </c>
      <c r="AA19" s="2">
        <v>40.44</v>
      </c>
      <c r="AB19" s="2">
        <v>39.549999999999997</v>
      </c>
      <c r="AC19" s="2">
        <v>40.26</v>
      </c>
      <c r="AE19" s="2">
        <v>38.83</v>
      </c>
      <c r="AF19" s="16"/>
    </row>
    <row r="21" spans="1:32" x14ac:dyDescent="0.2">
      <c r="A21" s="2" t="s">
        <v>10</v>
      </c>
      <c r="C21" s="4">
        <v>100.68</v>
      </c>
      <c r="D21" s="4"/>
      <c r="E21" s="4">
        <v>100.84</v>
      </c>
      <c r="F21" s="4">
        <v>102.05000000000001</v>
      </c>
      <c r="G21" s="4"/>
      <c r="H21" s="4">
        <v>99.87</v>
      </c>
      <c r="I21" s="4">
        <v>101.96</v>
      </c>
      <c r="J21" s="4">
        <v>101.85</v>
      </c>
      <c r="K21" s="4">
        <v>101.19</v>
      </c>
      <c r="L21" s="4"/>
      <c r="M21" s="4">
        <v>101.6</v>
      </c>
      <c r="N21" s="4">
        <v>102.63</v>
      </c>
      <c r="O21" s="4"/>
      <c r="P21" s="4">
        <v>99.8</v>
      </c>
      <c r="Q21" s="4">
        <v>102.66</v>
      </c>
      <c r="R21" s="4">
        <v>101.69</v>
      </c>
      <c r="S21" s="4"/>
      <c r="T21" s="4">
        <v>103.47999999999999</v>
      </c>
      <c r="U21" s="4"/>
      <c r="V21" s="4">
        <v>102.77000000000001</v>
      </c>
      <c r="W21" s="4">
        <v>101.28</v>
      </c>
      <c r="X21" s="4">
        <v>101.8</v>
      </c>
      <c r="Y21" s="4">
        <v>101.74000000000001</v>
      </c>
      <c r="Z21" s="4">
        <v>102.27000000000001</v>
      </c>
      <c r="AA21" s="4">
        <v>102.82</v>
      </c>
      <c r="AB21" s="4">
        <v>101.36</v>
      </c>
      <c r="AC21" s="4">
        <v>101.72</v>
      </c>
      <c r="AD21" s="4"/>
      <c r="AE21" s="4">
        <v>102.25999999999999</v>
      </c>
      <c r="AF21" s="16"/>
    </row>
    <row r="22" spans="1:32" x14ac:dyDescent="0.2"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2"/>
    </row>
    <row r="23" spans="1:32" x14ac:dyDescent="0.2">
      <c r="A23" s="10" t="s">
        <v>12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2"/>
    </row>
    <row r="24" spans="1:32" x14ac:dyDescent="0.2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2"/>
    </row>
    <row r="25" spans="1:32" x14ac:dyDescent="0.2">
      <c r="A25" s="3" t="s">
        <v>2</v>
      </c>
      <c r="B25" s="5"/>
      <c r="C25" s="11">
        <v>2.6010363903759565E-2</v>
      </c>
      <c r="D25" s="11"/>
      <c r="E25" s="11">
        <v>2.1682959176671839E-2</v>
      </c>
      <c r="F25" s="11">
        <v>9.512173960550642E-2</v>
      </c>
      <c r="G25" s="11"/>
      <c r="H25" s="11">
        <v>4.4533966330239563E-3</v>
      </c>
      <c r="I25" s="11">
        <v>3.4531218551340094E-2</v>
      </c>
      <c r="J25" s="11">
        <v>0.10424007269571939</v>
      </c>
      <c r="K25" s="11">
        <v>4.2504507582825639E-2</v>
      </c>
      <c r="L25" s="11"/>
      <c r="M25" s="11">
        <v>1.2017138646637235E-2</v>
      </c>
      <c r="N25" s="11">
        <v>9.6590763829638313E-2</v>
      </c>
      <c r="O25" s="11"/>
      <c r="P25" s="11">
        <v>1.0213563717873068E-2</v>
      </c>
      <c r="Q25" s="11">
        <v>0.10010801787395478</v>
      </c>
      <c r="R25" s="11">
        <v>3.3052244755327767E-2</v>
      </c>
      <c r="S25" s="11"/>
      <c r="T25" s="11">
        <v>0.10580888181427087</v>
      </c>
      <c r="U25" s="11"/>
      <c r="V25" s="11">
        <v>9.589111207251258E-2</v>
      </c>
      <c r="W25" s="11">
        <v>1.3126881240491356E-2</v>
      </c>
      <c r="X25" s="11">
        <v>7.3108976614469121E-2</v>
      </c>
      <c r="Y25" s="11">
        <v>3.0213423391123647E-2</v>
      </c>
      <c r="Z25" s="11">
        <v>3.0505256037166698E-2</v>
      </c>
      <c r="AA25" s="11">
        <v>1.7895034156585818E-2</v>
      </c>
      <c r="AB25" s="11">
        <v>3.840305267874207E-2</v>
      </c>
      <c r="AC25" s="11">
        <v>8.1864961939515871E-3</v>
      </c>
      <c r="AD25" s="11"/>
      <c r="AE25" s="11">
        <v>8.7147794282018229E-2</v>
      </c>
      <c r="AF25" s="21"/>
    </row>
    <row r="26" spans="1:32" x14ac:dyDescent="0.2">
      <c r="A26" s="3" t="s">
        <v>26</v>
      </c>
      <c r="B26" s="5"/>
      <c r="C26" s="11">
        <v>0</v>
      </c>
      <c r="D26" s="11"/>
      <c r="E26" s="11">
        <v>1.5356373758141447E-2</v>
      </c>
      <c r="F26" s="11">
        <v>1.6249008313606868E-2</v>
      </c>
      <c r="G26" s="11"/>
      <c r="H26" s="11">
        <v>2.0284540105524687E-4</v>
      </c>
      <c r="I26" s="11">
        <v>2.5309583849901614E-2</v>
      </c>
      <c r="J26" s="11">
        <v>2.3426687885111434E-2</v>
      </c>
      <c r="K26" s="11">
        <v>2.6909394640802321E-2</v>
      </c>
      <c r="L26" s="11"/>
      <c r="M26" s="11">
        <v>2.6297187514303454E-2</v>
      </c>
      <c r="N26" s="11">
        <v>1.8329440593805257E-2</v>
      </c>
      <c r="O26" s="11"/>
      <c r="P26" s="11">
        <v>2.3828531196474552E-2</v>
      </c>
      <c r="Q26" s="11">
        <v>3.0203797256136321E-2</v>
      </c>
      <c r="R26" s="11">
        <v>2.9073813628720847E-2</v>
      </c>
      <c r="S26" s="11"/>
      <c r="T26" s="11">
        <v>2.3138225997951574E-2</v>
      </c>
      <c r="U26" s="11"/>
      <c r="V26" s="11">
        <v>2.3381099142239944E-2</v>
      </c>
      <c r="W26" s="11">
        <v>3.2526268685056779E-2</v>
      </c>
      <c r="X26" s="11">
        <v>2.8095350183418303E-2</v>
      </c>
      <c r="Y26" s="11">
        <v>2.9831151413676978E-2</v>
      </c>
      <c r="Z26" s="11">
        <v>3.013707586225645E-2</v>
      </c>
      <c r="AA26" s="11">
        <v>1.3454914870866124E-2</v>
      </c>
      <c r="AB26" s="11">
        <v>1.0253932656023437E-2</v>
      </c>
      <c r="AC26" s="11">
        <v>2.173371544526604E-2</v>
      </c>
      <c r="AD26" s="11"/>
      <c r="AE26" s="11">
        <v>2.9944528303145333E-2</v>
      </c>
      <c r="AF26" s="21"/>
    </row>
    <row r="27" spans="1:32" x14ac:dyDescent="0.2">
      <c r="A27" s="3" t="s">
        <v>1</v>
      </c>
      <c r="B27" s="5"/>
      <c r="C27" s="11">
        <v>7.8375262454203395E-3</v>
      </c>
      <c r="D27" s="11"/>
      <c r="E27" s="11">
        <v>3.1393049253324225E-3</v>
      </c>
      <c r="F27" s="11">
        <v>7.6488500123820455E-3</v>
      </c>
      <c r="G27" s="11"/>
      <c r="H27" s="11">
        <v>0</v>
      </c>
      <c r="I27" s="11">
        <v>1.303941682560395E-3</v>
      </c>
      <c r="J27" s="11">
        <v>0</v>
      </c>
      <c r="K27" s="11">
        <v>1.8513283876594809E-3</v>
      </c>
      <c r="L27" s="11"/>
      <c r="M27" s="11">
        <v>1.2922924293248897E-3</v>
      </c>
      <c r="N27" s="11">
        <v>0</v>
      </c>
      <c r="O27" s="11"/>
      <c r="P27" s="11">
        <v>0</v>
      </c>
      <c r="Q27" s="11">
        <v>2.1589388466173023E-3</v>
      </c>
      <c r="R27" s="11">
        <v>3.1392055154378855E-3</v>
      </c>
      <c r="S27" s="11"/>
      <c r="T27" s="11">
        <v>3.7626190854331797E-3</v>
      </c>
      <c r="U27" s="11"/>
      <c r="V27" s="11">
        <v>4.3061263847125964E-3</v>
      </c>
      <c r="W27" s="11">
        <v>0</v>
      </c>
      <c r="X27" s="11">
        <v>0</v>
      </c>
      <c r="Y27" s="11">
        <v>1.3053050250122721E-3</v>
      </c>
      <c r="Z27" s="11">
        <v>0</v>
      </c>
      <c r="AA27" s="11">
        <v>8.9804694723377137E-3</v>
      </c>
      <c r="AB27" s="11">
        <v>6.0266106874869154E-3</v>
      </c>
      <c r="AC27" s="11">
        <v>5.913749196920279E-3</v>
      </c>
      <c r="AD27" s="11"/>
      <c r="AE27" s="11">
        <v>8.0830493727832541E-4</v>
      </c>
      <c r="AF27" s="21"/>
    </row>
    <row r="28" spans="1:32" x14ac:dyDescent="0.2">
      <c r="A28" s="3" t="s">
        <v>3</v>
      </c>
      <c r="B28" s="5"/>
      <c r="C28" s="11">
        <v>2.0121154005581761E-3</v>
      </c>
      <c r="D28" s="11"/>
      <c r="E28" s="11">
        <v>4.8356919692617096E-3</v>
      </c>
      <c r="F28" s="11">
        <v>4.9091921432054143E-3</v>
      </c>
      <c r="G28" s="11"/>
      <c r="H28" s="11">
        <v>1.9961130886378851E-3</v>
      </c>
      <c r="I28" s="11">
        <v>2.0085529990608395E-3</v>
      </c>
      <c r="J28" s="11">
        <v>2.0957437656119807E-3</v>
      </c>
      <c r="K28" s="11">
        <v>3.9381049969808768E-3</v>
      </c>
      <c r="L28" s="11"/>
      <c r="M28" s="11">
        <v>3.5830959043178104E-3</v>
      </c>
      <c r="N28" s="11">
        <v>3.8700511667944994E-3</v>
      </c>
      <c r="O28" s="11"/>
      <c r="P28" s="11">
        <v>2.0214325768693206E-3</v>
      </c>
      <c r="Q28" s="11">
        <v>2.0784782561399581E-3</v>
      </c>
      <c r="R28" s="11">
        <v>2.01480785050659E-3</v>
      </c>
      <c r="S28" s="11"/>
      <c r="T28" s="11">
        <v>4.0018802501086735E-3</v>
      </c>
      <c r="U28" s="11"/>
      <c r="V28" s="11">
        <v>2.0728215791844125E-3</v>
      </c>
      <c r="W28" s="11">
        <v>2.0004801165393184E-3</v>
      </c>
      <c r="X28" s="11">
        <v>2.0632394247649759E-3</v>
      </c>
      <c r="Y28" s="11">
        <v>2.0106530512388537E-3</v>
      </c>
      <c r="Z28" s="11">
        <v>4.2748225513793885E-3</v>
      </c>
      <c r="AA28" s="11">
        <v>8.0364584595853193E-3</v>
      </c>
      <c r="AB28" s="11">
        <v>2.0180895478251596E-3</v>
      </c>
      <c r="AC28" s="11">
        <v>1.9802963990263817E-3</v>
      </c>
      <c r="AD28" s="11"/>
      <c r="AE28" s="11">
        <v>4.565325940579284E-3</v>
      </c>
      <c r="AF28" s="21"/>
    </row>
    <row r="29" spans="1:32" x14ac:dyDescent="0.2">
      <c r="A29" s="3" t="s">
        <v>4</v>
      </c>
      <c r="B29" s="6"/>
      <c r="C29" s="13">
        <v>4.6678497657820757E-3</v>
      </c>
      <c r="D29" s="13"/>
      <c r="E29" s="13">
        <v>8.4136390561337128E-3</v>
      </c>
      <c r="F29" s="13">
        <v>0</v>
      </c>
      <c r="G29" s="13"/>
      <c r="H29" s="13">
        <v>3.7045811629643618E-3</v>
      </c>
      <c r="I29" s="13">
        <v>0</v>
      </c>
      <c r="J29" s="13">
        <v>1.9447427404486555E-3</v>
      </c>
      <c r="K29" s="13">
        <v>4.725464848830833E-4</v>
      </c>
      <c r="L29" s="13"/>
      <c r="M29" s="13">
        <v>0</v>
      </c>
      <c r="N29" s="13">
        <v>0</v>
      </c>
      <c r="O29" s="13"/>
      <c r="P29" s="13">
        <v>0</v>
      </c>
      <c r="Q29" s="13">
        <v>0</v>
      </c>
      <c r="R29" s="13">
        <v>0</v>
      </c>
      <c r="S29" s="13"/>
      <c r="T29" s="13">
        <v>0</v>
      </c>
      <c r="U29" s="13"/>
      <c r="V29" s="13">
        <v>0</v>
      </c>
      <c r="W29" s="13">
        <v>3.7126859188491247E-3</v>
      </c>
      <c r="X29" s="13">
        <v>0</v>
      </c>
      <c r="Y29" s="13">
        <v>6.5302402239787042E-3</v>
      </c>
      <c r="Z29" s="13">
        <v>4.648612624231371E-4</v>
      </c>
      <c r="AA29" s="13">
        <v>1.3753440967168632E-2</v>
      </c>
      <c r="AB29" s="13">
        <v>4.7285261117404137E-2</v>
      </c>
      <c r="AC29" s="13">
        <v>2.297016880793742E-3</v>
      </c>
      <c r="AD29" s="13"/>
      <c r="AE29" s="13">
        <v>9.6281553490422064E-4</v>
      </c>
      <c r="AF29" s="23"/>
    </row>
    <row r="30" spans="1:32" x14ac:dyDescent="0.2">
      <c r="A30" s="3" t="s">
        <v>41</v>
      </c>
      <c r="B30" s="6"/>
      <c r="C30" s="13">
        <v>2.0965098080384336E-2</v>
      </c>
      <c r="D30" s="13"/>
      <c r="E30" s="13">
        <v>3.1967857205329214E-2</v>
      </c>
      <c r="F30" s="13">
        <v>5.3808184309217848E-2</v>
      </c>
      <c r="G30" s="13"/>
      <c r="H30" s="13">
        <v>1.3708012037587494E-2</v>
      </c>
      <c r="I30" s="13">
        <v>2.140361578933251E-2</v>
      </c>
      <c r="J30" s="13">
        <v>2.7295572600620092E-2</v>
      </c>
      <c r="K30" s="13">
        <v>2.5082754802007331E-2</v>
      </c>
      <c r="L30" s="13"/>
      <c r="M30" s="13">
        <v>2.8283198054707432E-2</v>
      </c>
      <c r="N30" s="13">
        <v>5.6459770945822434E-2</v>
      </c>
      <c r="O30" s="13"/>
      <c r="P30" s="13">
        <v>2.4412978765405994E-2</v>
      </c>
      <c r="Q30" s="13">
        <v>2.2640950441197401E-2</v>
      </c>
      <c r="R30" s="13">
        <v>1.2405044291257187E-2</v>
      </c>
      <c r="S30" s="13"/>
      <c r="T30" s="13">
        <v>3.1861193752269791E-2</v>
      </c>
      <c r="U30" s="13"/>
      <c r="V30" s="13">
        <v>5.8902605277126048E-2</v>
      </c>
      <c r="W30" s="13">
        <v>3.0792073352317449E-2</v>
      </c>
      <c r="X30" s="13">
        <v>4.104121891372238E-2</v>
      </c>
      <c r="Y30" s="13">
        <v>2.7615726169705274E-2</v>
      </c>
      <c r="Z30" s="13">
        <v>3.0369013414161213E-2</v>
      </c>
      <c r="AA30" s="13">
        <v>3.2289889279442673E-2</v>
      </c>
      <c r="AB30" s="13">
        <v>1.5770508972826308E-2</v>
      </c>
      <c r="AC30" s="13">
        <v>1.9226728396420471E-2</v>
      </c>
      <c r="AD30" s="13"/>
      <c r="AE30" s="13">
        <v>4.6683568984598668E-2</v>
      </c>
      <c r="AF30" s="23"/>
    </row>
    <row r="31" spans="1:32" x14ac:dyDescent="0.2">
      <c r="A31" s="3" t="s">
        <v>0</v>
      </c>
      <c r="B31" s="5"/>
      <c r="C31" s="11">
        <v>3.4771698497006779E-3</v>
      </c>
      <c r="D31" s="11"/>
      <c r="E31" s="11">
        <v>1.566869839444724E-2</v>
      </c>
      <c r="F31" s="11">
        <v>7.0899125209741801E-2</v>
      </c>
      <c r="G31" s="11"/>
      <c r="H31" s="11">
        <v>6.8990319804511351E-3</v>
      </c>
      <c r="I31" s="11">
        <v>3.4710136048473117E-2</v>
      </c>
      <c r="J31" s="11">
        <v>9.506934696794396E-2</v>
      </c>
      <c r="K31" s="11">
        <v>3.7840950495069366E-2</v>
      </c>
      <c r="L31" s="11"/>
      <c r="M31" s="11">
        <v>1.9350022499367528E-2</v>
      </c>
      <c r="N31" s="11">
        <v>7.4343166630100599E-2</v>
      </c>
      <c r="O31" s="11"/>
      <c r="P31" s="11">
        <v>2.0959626095629177E-2</v>
      </c>
      <c r="Q31" s="11">
        <v>0.11269437520826081</v>
      </c>
      <c r="R31" s="11">
        <v>3.2642087971095662E-2</v>
      </c>
      <c r="S31" s="11"/>
      <c r="T31" s="11">
        <v>0.10418286691484087</v>
      </c>
      <c r="U31" s="11"/>
      <c r="V31" s="11">
        <v>7.3432582588188466E-2</v>
      </c>
      <c r="W31" s="11">
        <v>1.9445977818307265E-2</v>
      </c>
      <c r="X31" s="11">
        <v>6.55163954576055E-2</v>
      </c>
      <c r="Y31" s="11">
        <v>2.1282186780627162E-2</v>
      </c>
      <c r="Z31" s="11">
        <v>3.3329832478149184E-2</v>
      </c>
      <c r="AA31" s="11">
        <v>1.1525848997466059E-2</v>
      </c>
      <c r="AB31" s="11">
        <v>1.7873406095248713E-2</v>
      </c>
      <c r="AC31" s="11">
        <v>1.1122094450114207E-2</v>
      </c>
      <c r="AD31" s="11"/>
      <c r="AE31" s="11">
        <v>6.8584120294547232E-2</v>
      </c>
      <c r="AF31" s="21"/>
    </row>
    <row r="32" spans="1:32" x14ac:dyDescent="0.2">
      <c r="A32" s="3" t="s">
        <v>5</v>
      </c>
      <c r="B32" s="5"/>
      <c r="C32" s="11">
        <v>2.9350298767543945</v>
      </c>
      <c r="D32" s="11"/>
      <c r="E32" s="11">
        <v>2.8989354755146826</v>
      </c>
      <c r="F32" s="11">
        <v>2.7513639004063397</v>
      </c>
      <c r="G32" s="11"/>
      <c r="H32" s="11">
        <v>2.9690360196962797</v>
      </c>
      <c r="I32" s="11">
        <v>2.8807329510793314</v>
      </c>
      <c r="J32" s="11">
        <v>2.745927833344544</v>
      </c>
      <c r="K32" s="11">
        <v>2.8614004126097718</v>
      </c>
      <c r="L32" s="11"/>
      <c r="M32" s="11">
        <v>2.9091770649513418</v>
      </c>
      <c r="N32" s="11">
        <v>2.7504068068338388</v>
      </c>
      <c r="O32" s="11"/>
      <c r="P32" s="11">
        <v>2.9185638676477477</v>
      </c>
      <c r="Q32" s="11">
        <v>2.7301154421176941</v>
      </c>
      <c r="R32" s="11">
        <v>2.8876727959876538</v>
      </c>
      <c r="S32" s="11"/>
      <c r="T32" s="11">
        <v>2.7272443321851254</v>
      </c>
      <c r="U32" s="11"/>
      <c r="V32" s="11">
        <v>2.7420136529560355</v>
      </c>
      <c r="W32" s="11">
        <v>2.8983956328684384</v>
      </c>
      <c r="X32" s="11">
        <v>2.7901748194060194</v>
      </c>
      <c r="Y32" s="11">
        <v>2.8812113139446369</v>
      </c>
      <c r="Z32" s="11">
        <v>2.8709191383944641</v>
      </c>
      <c r="AA32" s="11">
        <v>2.8940639437965481</v>
      </c>
      <c r="AB32" s="11">
        <v>2.8623691382444436</v>
      </c>
      <c r="AC32" s="11">
        <v>2.9295399030375076</v>
      </c>
      <c r="AD32" s="11"/>
      <c r="AE32" s="11">
        <v>2.7613035417229286</v>
      </c>
      <c r="AF32" s="21"/>
    </row>
    <row r="33" spans="1:34" x14ac:dyDescent="0.2">
      <c r="A33" s="3" t="s">
        <v>9</v>
      </c>
      <c r="B33" s="4"/>
      <c r="C33" s="13">
        <v>6.0317954673435983</v>
      </c>
      <c r="D33" s="13"/>
      <c r="E33" s="13">
        <v>6.0263858300537745</v>
      </c>
      <c r="F33" s="13">
        <v>6.2245733590362304</v>
      </c>
      <c r="G33" s="13"/>
      <c r="H33" s="13">
        <v>6.004894528842545</v>
      </c>
      <c r="I33" s="13">
        <v>6.0256594156310603</v>
      </c>
      <c r="J33" s="13">
        <v>6.0644371432465771</v>
      </c>
      <c r="K33" s="13">
        <v>6.0355999781691816</v>
      </c>
      <c r="L33" s="13"/>
      <c r="M33" s="13">
        <v>6.0138503332695254</v>
      </c>
      <c r="N33" s="13">
        <v>6.085295665964936</v>
      </c>
      <c r="O33" s="13"/>
      <c r="P33" s="13">
        <v>6.0109554939586749</v>
      </c>
      <c r="Q33" s="13">
        <v>6.0567873972231281</v>
      </c>
      <c r="R33" s="13">
        <v>6.0185995913991723</v>
      </c>
      <c r="S33" s="13"/>
      <c r="T33" s="13">
        <v>6.070917024979245</v>
      </c>
      <c r="U33" s="13"/>
      <c r="V33" s="13">
        <v>6.0903138389336471</v>
      </c>
      <c r="W33" s="13">
        <v>6.0119987169663736</v>
      </c>
      <c r="X33" s="13">
        <v>6.0574929967095823</v>
      </c>
      <c r="Y33" s="13">
        <v>6.0289276753557663</v>
      </c>
      <c r="Z33" s="13">
        <v>6.0265776213691558</v>
      </c>
      <c r="AA33" s="13">
        <v>6.0253824877165778</v>
      </c>
      <c r="AB33" s="13">
        <v>6.0177517335429043</v>
      </c>
      <c r="AC33" s="13">
        <v>6.0110634753491432</v>
      </c>
      <c r="AD33" s="13"/>
      <c r="AE33" s="13">
        <v>6.075245673303769</v>
      </c>
      <c r="AF33" s="23"/>
      <c r="AH33" s="5"/>
    </row>
    <row r="34" spans="1:34" x14ac:dyDescent="0.2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2"/>
    </row>
    <row r="35" spans="1:34" x14ac:dyDescent="0.2">
      <c r="A35" s="2" t="s">
        <v>37</v>
      </c>
      <c r="B35" s="5"/>
      <c r="C35" s="11">
        <v>9.8496416459785165E-3</v>
      </c>
      <c r="D35" s="11"/>
      <c r="E35" s="11">
        <v>7.974996894594133E-3</v>
      </c>
      <c r="F35" s="11">
        <v>1.255804215558746E-2</v>
      </c>
      <c r="G35" s="11"/>
      <c r="H35" s="11">
        <v>1.9961130886378851E-3</v>
      </c>
      <c r="I35" s="11">
        <v>3.3124946816212343E-3</v>
      </c>
      <c r="J35" s="11">
        <v>2.0957437656119807E-3</v>
      </c>
      <c r="K35" s="11">
        <v>5.7894333846403578E-3</v>
      </c>
      <c r="L35" s="11"/>
      <c r="M35" s="11">
        <v>4.8753883336426999E-3</v>
      </c>
      <c r="N35" s="11">
        <v>3.8700511667944994E-3</v>
      </c>
      <c r="O35" s="11"/>
      <c r="P35" s="11">
        <v>2.0214325768693206E-3</v>
      </c>
      <c r="Q35" s="11">
        <v>4.2374171027572604E-3</v>
      </c>
      <c r="R35" s="11">
        <v>5.1540133659444751E-3</v>
      </c>
      <c r="S35" s="11"/>
      <c r="T35" s="11">
        <v>7.7644993355418532E-3</v>
      </c>
      <c r="U35" s="11"/>
      <c r="V35" s="11">
        <v>6.3789479638970085E-3</v>
      </c>
      <c r="W35" s="11">
        <v>2.0004801165393184E-3</v>
      </c>
      <c r="X35" s="11">
        <v>2.0632394247649759E-3</v>
      </c>
      <c r="Y35" s="11">
        <v>3.315958076251126E-3</v>
      </c>
      <c r="Z35" s="11">
        <v>4.2748225513793885E-3</v>
      </c>
      <c r="AA35" s="11">
        <v>1.7016927931923033E-2</v>
      </c>
      <c r="AB35" s="11">
        <v>8.0447002353120755E-3</v>
      </c>
      <c r="AC35" s="11">
        <v>7.8940455959466607E-3</v>
      </c>
      <c r="AD35" s="11"/>
      <c r="AE35" s="11">
        <v>5.3736308778576094E-3</v>
      </c>
      <c r="AF35" s="21"/>
    </row>
    <row r="36" spans="1:34" x14ac:dyDescent="0.2">
      <c r="A36" s="2" t="s">
        <v>452</v>
      </c>
      <c r="B36" s="5"/>
      <c r="C36" s="13">
        <v>0.79571689276840862</v>
      </c>
      <c r="D36" s="13"/>
      <c r="E36" s="13">
        <v>0.39364340410720489</v>
      </c>
      <c r="F36" s="13">
        <v>0.60907981655236254</v>
      </c>
      <c r="G36" s="13"/>
      <c r="H36" s="13">
        <v>0</v>
      </c>
      <c r="I36" s="13">
        <v>0.39364340410720505</v>
      </c>
      <c r="J36" s="13">
        <v>0</v>
      </c>
      <c r="K36" s="13">
        <v>0.31977712923878582</v>
      </c>
      <c r="L36" s="13"/>
      <c r="M36" s="13">
        <v>0.26506451197074987</v>
      </c>
      <c r="N36" s="13">
        <v>0</v>
      </c>
      <c r="O36" s="13"/>
      <c r="P36" s="13">
        <v>0</v>
      </c>
      <c r="Q36" s="13">
        <v>0.50949406071271452</v>
      </c>
      <c r="R36" s="13">
        <v>0.60907981655236254</v>
      </c>
      <c r="S36" s="13"/>
      <c r="T36" s="13">
        <v>0.48459262121510654</v>
      </c>
      <c r="U36" s="13"/>
      <c r="V36" s="13">
        <v>0.67505275306900447</v>
      </c>
      <c r="W36" s="13">
        <v>0</v>
      </c>
      <c r="X36" s="13">
        <v>0</v>
      </c>
      <c r="Y36" s="13">
        <v>0.393643404107205</v>
      </c>
      <c r="Z36" s="13">
        <v>0</v>
      </c>
      <c r="AA36" s="13">
        <v>0.52773740996403562</v>
      </c>
      <c r="AB36" s="13">
        <v>0.74914049140491401</v>
      </c>
      <c r="AC36" s="13">
        <v>0.74914049140491401</v>
      </c>
      <c r="AD36" s="13"/>
      <c r="AE36" s="13">
        <v>0.15042062911485002</v>
      </c>
      <c r="AF36" s="21"/>
      <c r="AH36" s="5"/>
    </row>
    <row r="38" spans="1:34" x14ac:dyDescent="0.2">
      <c r="A38" s="10" t="s">
        <v>450</v>
      </c>
    </row>
    <row r="39" spans="1:34" x14ac:dyDescent="0.2">
      <c r="A39" s="15" t="s">
        <v>463</v>
      </c>
      <c r="B39" s="1" t="s">
        <v>464</v>
      </c>
    </row>
    <row r="40" spans="1:34" x14ac:dyDescent="0.2">
      <c r="A40" s="15" t="s">
        <v>462</v>
      </c>
      <c r="B40" s="1" t="s">
        <v>465</v>
      </c>
    </row>
    <row r="41" spans="1:34" x14ac:dyDescent="0.2">
      <c r="A41" s="15" t="s">
        <v>451</v>
      </c>
      <c r="B41" s="26" t="s">
        <v>466</v>
      </c>
    </row>
    <row r="42" spans="1:34" x14ac:dyDescent="0.2">
      <c r="A42" s="27" t="s">
        <v>453</v>
      </c>
      <c r="B42" s="1" t="s">
        <v>517</v>
      </c>
    </row>
    <row r="43" spans="1:34" x14ac:dyDescent="0.2">
      <c r="A43" s="2" t="s">
        <v>455</v>
      </c>
    </row>
    <row r="44" spans="1:34" x14ac:dyDescent="0.2">
      <c r="A44" s="2" t="s">
        <v>190</v>
      </c>
      <c r="B44" s="1" t="s">
        <v>475</v>
      </c>
    </row>
    <row r="45" spans="1:34" x14ac:dyDescent="0.2">
      <c r="A45" s="2" t="s">
        <v>456</v>
      </c>
      <c r="B45" s="1" t="s">
        <v>459</v>
      </c>
    </row>
    <row r="46" spans="1:34" x14ac:dyDescent="0.2">
      <c r="A46" s="2" t="s">
        <v>445</v>
      </c>
      <c r="B46" s="1" t="s">
        <v>459</v>
      </c>
    </row>
    <row r="47" spans="1:34" ht="18" x14ac:dyDescent="0.2">
      <c r="A47" s="30" t="s">
        <v>468</v>
      </c>
      <c r="B47" s="1" t="s">
        <v>458</v>
      </c>
    </row>
    <row r="48" spans="1:34" ht="18" x14ac:dyDescent="0.2">
      <c r="A48" s="25" t="s">
        <v>443</v>
      </c>
      <c r="B48" s="1" t="s">
        <v>458</v>
      </c>
    </row>
    <row r="49" spans="1:32" x14ac:dyDescent="0.2">
      <c r="A49" s="2" t="s">
        <v>457</v>
      </c>
    </row>
    <row r="50" spans="1:32" x14ac:dyDescent="0.2">
      <c r="A50" s="2" t="s">
        <v>180</v>
      </c>
      <c r="B50" s="1" t="s">
        <v>460</v>
      </c>
    </row>
    <row r="51" spans="1:32" x14ac:dyDescent="0.2">
      <c r="A51" s="2" t="s">
        <v>181</v>
      </c>
      <c r="B51" s="1" t="s">
        <v>461</v>
      </c>
      <c r="AF51" s="2"/>
    </row>
    <row r="52" spans="1:32" x14ac:dyDescent="0.2">
      <c r="AF52" s="2"/>
    </row>
    <row r="53" spans="1:32" x14ac:dyDescent="0.2">
      <c r="AF53" s="2"/>
    </row>
    <row r="54" spans="1:32" x14ac:dyDescent="0.2">
      <c r="AF54" s="2"/>
    </row>
    <row r="55" spans="1:32" x14ac:dyDescent="0.2">
      <c r="AF55" s="2"/>
    </row>
    <row r="56" spans="1:32" x14ac:dyDescent="0.2">
      <c r="AF56" s="2"/>
    </row>
    <row r="57" spans="1:32" x14ac:dyDescent="0.2">
      <c r="AF57" s="2"/>
    </row>
    <row r="58" spans="1:32" x14ac:dyDescent="0.2">
      <c r="AF58" s="2"/>
    </row>
    <row r="59" spans="1:32" x14ac:dyDescent="0.2">
      <c r="AF59" s="2"/>
    </row>
    <row r="60" spans="1:32" x14ac:dyDescent="0.2">
      <c r="AF60" s="2"/>
    </row>
    <row r="61" spans="1:32" x14ac:dyDescent="0.2">
      <c r="AF61" s="2"/>
    </row>
    <row r="62" spans="1:32" x14ac:dyDescent="0.2">
      <c r="AF62" s="2"/>
    </row>
    <row r="63" spans="1:32" x14ac:dyDescent="0.2">
      <c r="AF63" s="2"/>
    </row>
    <row r="64" spans="1:32" x14ac:dyDescent="0.2">
      <c r="AF64" s="2"/>
    </row>
    <row r="65" spans="32:32" x14ac:dyDescent="0.2">
      <c r="AF65" s="2"/>
    </row>
    <row r="66" spans="32:32" x14ac:dyDescent="0.2">
      <c r="AF66" s="2"/>
    </row>
    <row r="67" spans="32:32" x14ac:dyDescent="0.2">
      <c r="AF67" s="2"/>
    </row>
    <row r="68" spans="32:32" x14ac:dyDescent="0.2">
      <c r="AF68" s="2"/>
    </row>
    <row r="69" spans="32:32" x14ac:dyDescent="0.2">
      <c r="AF69" s="2"/>
    </row>
    <row r="70" spans="32:32" x14ac:dyDescent="0.2">
      <c r="AF70" s="2"/>
    </row>
    <row r="71" spans="32:32" x14ac:dyDescent="0.2">
      <c r="AF71" s="2"/>
    </row>
    <row r="72" spans="32:32" x14ac:dyDescent="0.2">
      <c r="AF72" s="2"/>
    </row>
    <row r="73" spans="32:32" x14ac:dyDescent="0.2">
      <c r="AF73" s="2"/>
    </row>
    <row r="74" spans="32:32" x14ac:dyDescent="0.2">
      <c r="AF74" s="2"/>
    </row>
    <row r="75" spans="32:32" x14ac:dyDescent="0.2">
      <c r="AF75" s="2"/>
    </row>
    <row r="77" spans="32:32" x14ac:dyDescent="0.2">
      <c r="AF77" s="2"/>
    </row>
    <row r="79" spans="32:32" x14ac:dyDescent="0.2">
      <c r="AF79" s="2"/>
    </row>
    <row r="80" spans="32:32" x14ac:dyDescent="0.2">
      <c r="AF80" s="2"/>
    </row>
    <row r="81" spans="32:32" x14ac:dyDescent="0.2">
      <c r="AF81" s="2"/>
    </row>
    <row r="82" spans="32:32" x14ac:dyDescent="0.2">
      <c r="AF82" s="2"/>
    </row>
    <row r="84" spans="32:32" x14ac:dyDescent="0.2">
      <c r="AF84" s="2"/>
    </row>
    <row r="86" spans="32:32" x14ac:dyDescent="0.2">
      <c r="AF86" s="2"/>
    </row>
    <row r="88" spans="32:32" x14ac:dyDescent="0.2">
      <c r="AF88" s="2"/>
    </row>
    <row r="89" spans="32:32" x14ac:dyDescent="0.2">
      <c r="AF89" s="2"/>
    </row>
    <row r="90" spans="32:32" x14ac:dyDescent="0.2">
      <c r="AF90" s="2"/>
    </row>
    <row r="91" spans="32:32" x14ac:dyDescent="0.2">
      <c r="AF91" s="2"/>
    </row>
    <row r="92" spans="32:32" x14ac:dyDescent="0.2">
      <c r="AF92" s="2"/>
    </row>
    <row r="95" spans="32:32" x14ac:dyDescent="0.2">
      <c r="AF95" s="2"/>
    </row>
    <row r="96" spans="32:32" x14ac:dyDescent="0.2">
      <c r="AF96" s="2"/>
    </row>
    <row r="97" spans="32:32" x14ac:dyDescent="0.2">
      <c r="AF97" s="2"/>
    </row>
    <row r="99" spans="32:32" x14ac:dyDescent="0.2">
      <c r="AF99" s="2"/>
    </row>
    <row r="100" spans="32:32" x14ac:dyDescent="0.2">
      <c r="AF100" s="2"/>
    </row>
  </sheetData>
  <pageMargins left="0.75" right="0.75" top="1" bottom="1" header="0.5" footer="0.5"/>
  <pageSetup paperSize="9" orientation="portrait" horizontalDpi="4294967292" verticalDpi="429496729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06"/>
  <sheetViews>
    <sheetView zoomScale="150" zoomScaleNormal="150" zoomScalePageLayoutView="150" workbookViewId="0">
      <pane xSplit="5920" ySplit="3160" topLeftCell="S5" activePane="bottomRight"/>
      <selection pane="topRight" activeCell="A4" sqref="A4"/>
      <selection pane="bottomLeft" activeCell="A46" sqref="A46"/>
      <selection pane="bottomRight" activeCell="C27" sqref="C27"/>
    </sheetView>
  </sheetViews>
  <sheetFormatPr baseColWidth="10" defaultRowHeight="16" x14ac:dyDescent="0.2"/>
  <cols>
    <col min="1" max="1" width="19.6640625" style="2" customWidth="1"/>
    <col min="2" max="2" width="4.5" style="2" customWidth="1"/>
    <col min="3" max="5" width="10.83203125" style="2"/>
    <col min="6" max="6" width="5.5" style="2" customWidth="1"/>
    <col min="7" max="10" width="10.83203125" style="2"/>
    <col min="11" max="11" width="5.5" style="2" customWidth="1"/>
    <col min="12" max="16" width="10.83203125" style="2"/>
    <col min="17" max="17" width="4.6640625" style="2" customWidth="1"/>
    <col min="18" max="24" width="10.83203125" style="2"/>
    <col min="25" max="25" width="2.83203125" style="2" customWidth="1"/>
    <col min="26" max="26" width="10.83203125" style="2"/>
    <col min="27" max="27" width="3.33203125" style="2" customWidth="1"/>
    <col min="28" max="28" width="10.83203125" style="2"/>
    <col min="29" max="29" width="3.1640625" style="2" customWidth="1"/>
    <col min="30" max="33" width="10.83203125" style="2"/>
    <col min="34" max="34" width="5.1640625" style="2" customWidth="1"/>
    <col min="35" max="38" width="10.83203125" style="2"/>
    <col min="39" max="39" width="3.33203125" style="2" customWidth="1"/>
    <col min="40" max="40" width="10.83203125" style="2" customWidth="1"/>
    <col min="41" max="41" width="1.33203125" style="2" customWidth="1"/>
    <col min="42" max="44" width="10.83203125" style="2"/>
    <col min="45" max="45" width="1.6640625" style="2" customWidth="1"/>
    <col min="46" max="47" width="10.83203125" style="2"/>
    <col min="48" max="48" width="1.33203125" style="2" customWidth="1"/>
    <col min="49" max="51" width="10.83203125" style="2"/>
    <col min="52" max="52" width="1.1640625" style="2" customWidth="1"/>
    <col min="53" max="54" width="10.83203125" style="2"/>
    <col min="55" max="55" width="1.5" style="2" customWidth="1"/>
    <col min="56" max="56" width="10.83203125" style="2"/>
    <col min="57" max="57" width="2.33203125" style="2" customWidth="1"/>
    <col min="58" max="58" width="10.83203125" style="2"/>
    <col min="59" max="59" width="3.1640625" style="2" customWidth="1"/>
    <col min="60" max="61" width="10.83203125" style="2"/>
    <col min="62" max="62" width="3.33203125" style="2" customWidth="1"/>
    <col min="63" max="64" width="9.5" style="2" customWidth="1"/>
    <col min="65" max="65" width="5.1640625" style="2" customWidth="1"/>
    <col min="66" max="66" width="10.83203125" style="2"/>
    <col min="67" max="67" width="10.83203125" style="15"/>
    <col min="68" max="16384" width="10.83203125" style="2"/>
  </cols>
  <sheetData>
    <row r="1" spans="1:67" x14ac:dyDescent="0.2">
      <c r="A1" s="38" t="s">
        <v>516</v>
      </c>
    </row>
    <row r="2" spans="1:67" ht="19" x14ac:dyDescent="0.25">
      <c r="C2" s="28" t="s">
        <v>492</v>
      </c>
      <c r="BO2" s="2"/>
    </row>
    <row r="3" spans="1:67" x14ac:dyDescent="0.2">
      <c r="C3" s="1" t="s">
        <v>506</v>
      </c>
      <c r="BH3" s="2" t="s">
        <v>493</v>
      </c>
      <c r="BO3" s="2"/>
    </row>
    <row r="4" spans="1:67" x14ac:dyDescent="0.2">
      <c r="C4" s="1" t="s">
        <v>514</v>
      </c>
      <c r="BO4" s="2"/>
    </row>
    <row r="5" spans="1:67" x14ac:dyDescent="0.2">
      <c r="C5" s="1" t="s">
        <v>515</v>
      </c>
      <c r="BO5" s="2"/>
    </row>
    <row r="6" spans="1:67" x14ac:dyDescent="0.2">
      <c r="BO6" s="2"/>
    </row>
    <row r="7" spans="1:67" x14ac:dyDescent="0.2">
      <c r="A7" s="2" t="s">
        <v>454</v>
      </c>
      <c r="C7" s="10" t="s">
        <v>191</v>
      </c>
      <c r="G7" s="10" t="s">
        <v>192</v>
      </c>
      <c r="L7" s="10" t="s">
        <v>211</v>
      </c>
      <c r="R7" s="10" t="s">
        <v>337</v>
      </c>
      <c r="Z7" s="10" t="s">
        <v>397</v>
      </c>
      <c r="AA7" s="10"/>
      <c r="AI7" s="10" t="s">
        <v>382</v>
      </c>
      <c r="AN7" s="10" t="s">
        <v>383</v>
      </c>
      <c r="AO7" s="10"/>
      <c r="BH7" s="10" t="s">
        <v>417</v>
      </c>
      <c r="BK7" s="10" t="s">
        <v>428</v>
      </c>
      <c r="BN7" s="10" t="s">
        <v>431</v>
      </c>
      <c r="BO7" s="2"/>
    </row>
    <row r="8" spans="1:67" ht="18" x14ac:dyDescent="0.2">
      <c r="A8" s="2" t="s">
        <v>446</v>
      </c>
      <c r="C8" s="2" t="s">
        <v>444</v>
      </c>
      <c r="D8" s="25" t="s">
        <v>443</v>
      </c>
      <c r="E8" s="25" t="s">
        <v>485</v>
      </c>
      <c r="F8" s="20"/>
      <c r="G8" s="25" t="s">
        <v>443</v>
      </c>
      <c r="H8" s="25" t="s">
        <v>443</v>
      </c>
      <c r="I8" s="2" t="s">
        <v>190</v>
      </c>
      <c r="J8" s="2" t="s">
        <v>189</v>
      </c>
      <c r="L8" s="20" t="s">
        <v>342</v>
      </c>
      <c r="M8" s="25" t="s">
        <v>485</v>
      </c>
      <c r="N8" s="2" t="s">
        <v>445</v>
      </c>
      <c r="O8" s="2" t="s">
        <v>444</v>
      </c>
      <c r="P8" s="25" t="s">
        <v>485</v>
      </c>
      <c r="R8" s="25" t="s">
        <v>443</v>
      </c>
      <c r="S8" s="25" t="s">
        <v>443</v>
      </c>
      <c r="T8" s="2" t="s">
        <v>445</v>
      </c>
      <c r="U8" s="2" t="s">
        <v>444</v>
      </c>
      <c r="V8" s="2" t="s">
        <v>444</v>
      </c>
      <c r="W8" s="25" t="s">
        <v>443</v>
      </c>
      <c r="X8" s="2" t="s">
        <v>445</v>
      </c>
      <c r="Z8" s="2" t="s">
        <v>444</v>
      </c>
      <c r="AA8" s="20"/>
      <c r="AB8" s="25" t="s">
        <v>443</v>
      </c>
      <c r="AD8" s="25" t="s">
        <v>443</v>
      </c>
      <c r="AE8" s="25" t="s">
        <v>443</v>
      </c>
      <c r="AF8" s="25" t="s">
        <v>443</v>
      </c>
      <c r="AG8" s="25" t="s">
        <v>443</v>
      </c>
      <c r="AI8" s="2" t="s">
        <v>444</v>
      </c>
      <c r="AJ8" s="25" t="s">
        <v>443</v>
      </c>
      <c r="AK8" s="2" t="s">
        <v>444</v>
      </c>
      <c r="AL8" s="2" t="s">
        <v>445</v>
      </c>
      <c r="AN8" s="25" t="s">
        <v>443</v>
      </c>
      <c r="AO8" s="20"/>
      <c r="AP8" s="25" t="s">
        <v>443</v>
      </c>
      <c r="AQ8" s="25" t="s">
        <v>443</v>
      </c>
      <c r="AR8" s="25" t="s">
        <v>443</v>
      </c>
      <c r="AS8" s="20"/>
      <c r="AT8" s="25" t="s">
        <v>443</v>
      </c>
      <c r="AU8" s="25" t="s">
        <v>443</v>
      </c>
      <c r="AV8" s="20"/>
      <c r="AW8" s="25" t="s">
        <v>443</v>
      </c>
      <c r="AX8" s="25" t="s">
        <v>443</v>
      </c>
      <c r="AY8" s="25" t="s">
        <v>443</v>
      </c>
      <c r="AZ8" s="20"/>
      <c r="BA8" s="25" t="s">
        <v>443</v>
      </c>
      <c r="BB8" s="25" t="s">
        <v>443</v>
      </c>
      <c r="BC8" s="20"/>
      <c r="BD8" s="25" t="s">
        <v>443</v>
      </c>
      <c r="BE8" s="20"/>
      <c r="BF8" s="25" t="s">
        <v>443</v>
      </c>
      <c r="BH8" s="2" t="s">
        <v>445</v>
      </c>
      <c r="BI8" s="25" t="s">
        <v>443</v>
      </c>
      <c r="BK8" s="25" t="s">
        <v>443</v>
      </c>
      <c r="BL8" s="2" t="s">
        <v>445</v>
      </c>
      <c r="BN8" s="2" t="s">
        <v>444</v>
      </c>
      <c r="BO8" s="2"/>
    </row>
    <row r="9" spans="1:67" x14ac:dyDescent="0.2">
      <c r="A9" s="2" t="s">
        <v>483</v>
      </c>
      <c r="AB9" s="2" t="s">
        <v>181</v>
      </c>
      <c r="AD9" s="2" t="s">
        <v>180</v>
      </c>
      <c r="AE9" s="2" t="s">
        <v>180</v>
      </c>
      <c r="AF9" s="2" t="s">
        <v>181</v>
      </c>
      <c r="AG9" s="2" t="s">
        <v>181</v>
      </c>
      <c r="AP9" s="2" t="s">
        <v>180</v>
      </c>
      <c r="AQ9" s="2" t="s">
        <v>180</v>
      </c>
      <c r="AR9" s="2" t="s">
        <v>181</v>
      </c>
      <c r="AT9" s="2" t="s">
        <v>180</v>
      </c>
      <c r="AU9" s="2" t="s">
        <v>181</v>
      </c>
      <c r="AW9" s="2" t="s">
        <v>180</v>
      </c>
      <c r="AX9" s="2" t="s">
        <v>180</v>
      </c>
      <c r="AY9" s="2" t="s">
        <v>181</v>
      </c>
      <c r="BA9" s="2" t="s">
        <v>180</v>
      </c>
      <c r="BB9" s="2" t="s">
        <v>181</v>
      </c>
      <c r="BD9" s="2" t="s">
        <v>180</v>
      </c>
      <c r="BF9" s="2" t="s">
        <v>437</v>
      </c>
      <c r="BO9" s="2"/>
    </row>
    <row r="10" spans="1:67" x14ac:dyDescent="0.2">
      <c r="A10" s="2" t="s">
        <v>448</v>
      </c>
      <c r="C10" s="2" t="s">
        <v>202</v>
      </c>
      <c r="D10" s="2" t="s">
        <v>203</v>
      </c>
      <c r="E10" s="2" t="s">
        <v>204</v>
      </c>
      <c r="G10" s="2" t="s">
        <v>193</v>
      </c>
      <c r="H10" s="2" t="s">
        <v>194</v>
      </c>
      <c r="I10" s="2" t="s">
        <v>195</v>
      </c>
      <c r="J10" s="2" t="s">
        <v>196</v>
      </c>
      <c r="L10" s="2" t="s">
        <v>212</v>
      </c>
      <c r="M10" s="2" t="s">
        <v>213</v>
      </c>
      <c r="N10" s="2" t="s">
        <v>214</v>
      </c>
      <c r="O10" s="2" t="s">
        <v>215</v>
      </c>
      <c r="P10" s="2" t="s">
        <v>216</v>
      </c>
      <c r="R10" s="2" t="s">
        <v>384</v>
      </c>
      <c r="S10" s="2" t="s">
        <v>385</v>
      </c>
      <c r="T10" s="2" t="s">
        <v>386</v>
      </c>
      <c r="U10" s="2" t="s">
        <v>387</v>
      </c>
      <c r="V10" s="2" t="s">
        <v>388</v>
      </c>
      <c r="W10" s="2" t="s">
        <v>389</v>
      </c>
      <c r="X10" s="2" t="s">
        <v>390</v>
      </c>
      <c r="Z10" s="2" t="s">
        <v>398</v>
      </c>
      <c r="AB10" s="2" t="s">
        <v>399</v>
      </c>
      <c r="AD10" s="2" t="s">
        <v>420</v>
      </c>
      <c r="AE10" s="2" t="s">
        <v>400</v>
      </c>
      <c r="AF10" s="2" t="s">
        <v>421</v>
      </c>
      <c r="AG10" s="2" t="s">
        <v>422</v>
      </c>
      <c r="AI10" s="2" t="s">
        <v>401</v>
      </c>
      <c r="AJ10" s="2" t="s">
        <v>402</v>
      </c>
      <c r="AK10" s="2" t="s">
        <v>403</v>
      </c>
      <c r="AL10" s="2" t="s">
        <v>404</v>
      </c>
      <c r="AN10" s="2" t="s">
        <v>409</v>
      </c>
      <c r="AP10" s="2" t="s">
        <v>410</v>
      </c>
      <c r="AQ10" s="2" t="s">
        <v>411</v>
      </c>
      <c r="AR10" s="2" t="s">
        <v>412</v>
      </c>
      <c r="AT10" s="2" t="s">
        <v>413</v>
      </c>
      <c r="AU10" s="2" t="s">
        <v>414</v>
      </c>
      <c r="AW10" s="2" t="s">
        <v>415</v>
      </c>
      <c r="AX10" s="2" t="s">
        <v>416</v>
      </c>
      <c r="AY10" s="2" t="s">
        <v>423</v>
      </c>
      <c r="BA10" s="2" t="s">
        <v>424</v>
      </c>
      <c r="BB10" s="2" t="s">
        <v>425</v>
      </c>
      <c r="BD10" s="2" t="s">
        <v>426</v>
      </c>
      <c r="BF10" s="2" t="s">
        <v>427</v>
      </c>
      <c r="BH10" s="2" t="s">
        <v>418</v>
      </c>
      <c r="BI10" s="2" t="s">
        <v>419</v>
      </c>
      <c r="BK10" s="2" t="s">
        <v>429</v>
      </c>
      <c r="BL10" s="2" t="s">
        <v>430</v>
      </c>
      <c r="BN10" s="2" t="s">
        <v>432</v>
      </c>
      <c r="BO10" s="2"/>
    </row>
    <row r="11" spans="1:67" x14ac:dyDescent="0.2">
      <c r="BO11" s="2"/>
    </row>
    <row r="12" spans="1:67" x14ac:dyDescent="0.2">
      <c r="BO12" s="2"/>
    </row>
    <row r="13" spans="1:67" x14ac:dyDescent="0.2">
      <c r="A13" s="2" t="s">
        <v>2</v>
      </c>
      <c r="C13" s="2">
        <v>1.02</v>
      </c>
      <c r="D13" s="2">
        <v>3.14</v>
      </c>
      <c r="E13" s="2">
        <v>2.12</v>
      </c>
      <c r="G13" s="2">
        <v>5.76</v>
      </c>
      <c r="H13" s="2">
        <v>6.22</v>
      </c>
      <c r="I13" s="2">
        <v>0.93</v>
      </c>
      <c r="J13" s="2">
        <v>2.62</v>
      </c>
      <c r="L13" s="2">
        <v>7.68</v>
      </c>
      <c r="M13" s="2">
        <v>5.67</v>
      </c>
      <c r="N13" s="2">
        <v>2.37</v>
      </c>
      <c r="O13" s="2">
        <v>0.97</v>
      </c>
      <c r="P13" s="2">
        <v>4.38</v>
      </c>
      <c r="R13" s="2">
        <v>4.99</v>
      </c>
      <c r="S13" s="2">
        <v>8.33</v>
      </c>
      <c r="T13" s="2">
        <v>3.41</v>
      </c>
      <c r="U13" s="2">
        <v>1.29</v>
      </c>
      <c r="V13" s="2">
        <v>1.1100000000000001</v>
      </c>
      <c r="W13" s="2">
        <v>5.69</v>
      </c>
      <c r="X13" s="2">
        <v>2.27</v>
      </c>
      <c r="Z13" s="2">
        <v>0.83</v>
      </c>
      <c r="AB13" s="2">
        <v>7.94</v>
      </c>
      <c r="AD13" s="4">
        <v>9.4</v>
      </c>
      <c r="AE13" s="2">
        <v>8.49</v>
      </c>
      <c r="AF13" s="2">
        <v>7.14</v>
      </c>
      <c r="AG13" s="2">
        <v>4.79</v>
      </c>
      <c r="AI13" s="2">
        <v>0.87</v>
      </c>
      <c r="AJ13" s="2">
        <v>6.72</v>
      </c>
      <c r="AK13" s="2">
        <v>1.0900000000000001</v>
      </c>
      <c r="AL13" s="4">
        <v>3</v>
      </c>
      <c r="AN13" s="2">
        <v>7.05</v>
      </c>
      <c r="AP13" s="2">
        <v>9.4499999999999993</v>
      </c>
      <c r="AQ13" s="2">
        <v>8.17</v>
      </c>
      <c r="AR13" s="2">
        <v>6.53</v>
      </c>
      <c r="AT13" s="2">
        <v>7.54</v>
      </c>
      <c r="AU13" s="2">
        <v>6.28</v>
      </c>
      <c r="AW13" s="2">
        <v>7.36</v>
      </c>
      <c r="AX13" s="2">
        <v>6.16</v>
      </c>
      <c r="AY13" s="2">
        <v>4.4400000000000004</v>
      </c>
      <c r="BA13" s="2">
        <v>8.58</v>
      </c>
      <c r="BB13" s="2">
        <v>6.32</v>
      </c>
      <c r="BD13" s="2">
        <v>6.47</v>
      </c>
      <c r="BF13" s="4">
        <v>3</v>
      </c>
      <c r="BH13" s="2">
        <v>1.85</v>
      </c>
      <c r="BI13" s="2">
        <v>6.92</v>
      </c>
      <c r="BK13" s="2">
        <v>8.56</v>
      </c>
      <c r="BL13" s="2">
        <v>1.87</v>
      </c>
      <c r="BN13" s="2">
        <v>1.08</v>
      </c>
      <c r="BO13" s="2"/>
    </row>
    <row r="14" spans="1:67" x14ac:dyDescent="0.2">
      <c r="A14" s="2" t="s">
        <v>26</v>
      </c>
      <c r="C14" s="2">
        <v>1.73</v>
      </c>
      <c r="D14" s="2">
        <v>2.02</v>
      </c>
      <c r="E14" s="2">
        <v>1.81</v>
      </c>
      <c r="G14" s="2">
        <v>1.78</v>
      </c>
      <c r="H14" s="2">
        <v>1.8</v>
      </c>
      <c r="I14" s="2">
        <v>1.7</v>
      </c>
      <c r="J14" s="2">
        <v>1.81</v>
      </c>
      <c r="L14" s="2">
        <v>2.42</v>
      </c>
      <c r="M14" s="2">
        <v>1.89</v>
      </c>
      <c r="N14" s="2">
        <v>1.73</v>
      </c>
      <c r="O14" s="2">
        <v>1.41</v>
      </c>
      <c r="P14" s="2">
        <v>2.09</v>
      </c>
      <c r="R14" s="2">
        <v>1.56</v>
      </c>
      <c r="S14" s="2">
        <v>1.76</v>
      </c>
      <c r="T14" s="2">
        <v>2.11</v>
      </c>
      <c r="U14" s="2">
        <v>1.66</v>
      </c>
      <c r="V14" s="2">
        <v>1.54</v>
      </c>
      <c r="W14" s="2">
        <v>1.92</v>
      </c>
      <c r="X14" s="2">
        <v>1.93</v>
      </c>
      <c r="Z14" s="4">
        <v>2.4</v>
      </c>
      <c r="AB14" s="2">
        <v>2.0699999999999998</v>
      </c>
      <c r="AD14" s="4">
        <v>1.8</v>
      </c>
      <c r="AE14" s="2">
        <v>1.94</v>
      </c>
      <c r="AF14" s="2">
        <v>1.97</v>
      </c>
      <c r="AG14" s="2">
        <v>1.84</v>
      </c>
      <c r="AI14" s="2">
        <v>1.64</v>
      </c>
      <c r="AJ14" s="2">
        <v>2.02</v>
      </c>
      <c r="AK14" s="4">
        <v>1.9</v>
      </c>
      <c r="AL14" s="4">
        <v>1.9</v>
      </c>
      <c r="AN14" s="2">
        <v>1.71</v>
      </c>
      <c r="AP14" s="2">
        <v>2.12</v>
      </c>
      <c r="AQ14" s="2">
        <v>1.99</v>
      </c>
      <c r="AR14" s="2">
        <v>2.13</v>
      </c>
      <c r="AT14" s="2">
        <v>2.02</v>
      </c>
      <c r="AU14" s="2">
        <v>2.29</v>
      </c>
      <c r="AW14" s="2">
        <v>1.99</v>
      </c>
      <c r="AX14" s="2">
        <v>1.88</v>
      </c>
      <c r="AY14" s="2">
        <v>1.97</v>
      </c>
      <c r="BA14" s="2">
        <v>2.08</v>
      </c>
      <c r="BB14" s="2">
        <v>1.72</v>
      </c>
      <c r="BD14" s="2">
        <v>1.78</v>
      </c>
      <c r="BF14" s="2">
        <v>1.65</v>
      </c>
      <c r="BH14" s="2">
        <v>2.48</v>
      </c>
      <c r="BI14" s="2">
        <v>2.1800000000000002</v>
      </c>
      <c r="BK14" s="2">
        <v>1.92</v>
      </c>
      <c r="BL14" s="2">
        <v>2.56</v>
      </c>
      <c r="BN14" s="2">
        <v>2.41</v>
      </c>
      <c r="BO14" s="2"/>
    </row>
    <row r="15" spans="1:67" x14ac:dyDescent="0.2">
      <c r="A15" s="2" t="s">
        <v>1</v>
      </c>
      <c r="C15" s="2">
        <v>0.34</v>
      </c>
      <c r="D15" s="4">
        <v>0.4</v>
      </c>
      <c r="E15" s="2">
        <v>0.26</v>
      </c>
      <c r="G15" s="2">
        <v>0.89</v>
      </c>
      <c r="H15" s="2">
        <v>0.48</v>
      </c>
      <c r="I15" s="4">
        <v>0.5</v>
      </c>
      <c r="J15" s="4">
        <v>0.6</v>
      </c>
      <c r="L15" s="2">
        <v>0.43</v>
      </c>
      <c r="M15" s="2">
        <v>0.69</v>
      </c>
      <c r="N15" s="2">
        <v>0.15</v>
      </c>
      <c r="O15" s="2">
        <v>0.27</v>
      </c>
      <c r="P15" s="2">
        <v>0.52</v>
      </c>
      <c r="R15" s="2">
        <v>0.82</v>
      </c>
      <c r="S15" s="2">
        <v>1.1399999999999999</v>
      </c>
      <c r="T15" s="2">
        <v>0.47</v>
      </c>
      <c r="U15" s="4">
        <v>0.5</v>
      </c>
      <c r="V15" s="2">
        <v>0.36</v>
      </c>
      <c r="W15" s="2">
        <v>1.27</v>
      </c>
      <c r="X15" s="4">
        <v>0.6</v>
      </c>
      <c r="Z15" s="15" t="s">
        <v>451</v>
      </c>
      <c r="AB15" s="2">
        <v>0.91</v>
      </c>
      <c r="AD15" s="2">
        <v>0.81</v>
      </c>
      <c r="AE15" s="2">
        <v>1.04</v>
      </c>
      <c r="AF15" s="2">
        <v>0.88</v>
      </c>
      <c r="AG15" s="4">
        <v>1</v>
      </c>
      <c r="AI15" s="2">
        <v>0.33</v>
      </c>
      <c r="AJ15" s="2">
        <v>1.01</v>
      </c>
      <c r="AK15" s="2">
        <v>0.46</v>
      </c>
      <c r="AL15" s="2">
        <v>0.47</v>
      </c>
      <c r="AN15" s="2">
        <v>1.41</v>
      </c>
      <c r="AP15" s="2">
        <v>0.99</v>
      </c>
      <c r="AQ15" s="2">
        <v>0.93</v>
      </c>
      <c r="AR15" s="2">
        <v>1.07</v>
      </c>
      <c r="AT15" s="2">
        <v>1.1399999999999999</v>
      </c>
      <c r="AU15" s="4">
        <v>0.8</v>
      </c>
      <c r="AW15" s="2">
        <v>1.18</v>
      </c>
      <c r="AX15" s="2">
        <v>1.27</v>
      </c>
      <c r="AY15" s="2">
        <v>1.03</v>
      </c>
      <c r="BA15" s="4">
        <v>1.3</v>
      </c>
      <c r="BB15" s="2">
        <v>1.0900000000000001</v>
      </c>
      <c r="BD15" s="2">
        <v>1.01</v>
      </c>
      <c r="BF15" s="15" t="s">
        <v>451</v>
      </c>
      <c r="BH15" s="2">
        <v>0.14000000000000001</v>
      </c>
      <c r="BI15" s="15" t="s">
        <v>451</v>
      </c>
      <c r="BK15" s="15" t="s">
        <v>462</v>
      </c>
      <c r="BL15" s="15" t="s">
        <v>462</v>
      </c>
      <c r="BN15" s="15" t="s">
        <v>462</v>
      </c>
      <c r="BO15" s="2"/>
    </row>
    <row r="16" spans="1:67" x14ac:dyDescent="0.2">
      <c r="A16" s="2" t="s">
        <v>3</v>
      </c>
      <c r="C16" s="15">
        <v>0.15</v>
      </c>
      <c r="D16" s="2">
        <v>0.31</v>
      </c>
      <c r="E16" s="15">
        <v>0.15</v>
      </c>
      <c r="G16" s="15">
        <v>0.15</v>
      </c>
      <c r="H16" s="15">
        <v>0.15</v>
      </c>
      <c r="I16" s="15">
        <v>0.15</v>
      </c>
      <c r="J16" s="15">
        <v>0.15</v>
      </c>
      <c r="L16" s="15">
        <v>0.15</v>
      </c>
      <c r="M16" s="15">
        <v>0.15</v>
      </c>
      <c r="N16" s="2">
        <v>0.34</v>
      </c>
      <c r="O16" s="15">
        <v>0.15</v>
      </c>
      <c r="P16" s="15">
        <v>0.15</v>
      </c>
      <c r="R16" s="15">
        <v>0.15</v>
      </c>
      <c r="S16" s="15">
        <v>0.15</v>
      </c>
      <c r="T16" s="2">
        <v>0.28000000000000003</v>
      </c>
      <c r="U16" s="15">
        <v>0.15</v>
      </c>
      <c r="V16" s="15">
        <v>0.15</v>
      </c>
      <c r="W16" s="15">
        <v>0.15</v>
      </c>
      <c r="X16" s="2">
        <v>0.38</v>
      </c>
      <c r="Z16" s="15" t="s">
        <v>462</v>
      </c>
      <c r="AB16" s="15">
        <v>0.15</v>
      </c>
      <c r="AD16" s="15">
        <v>0.15</v>
      </c>
      <c r="AE16" s="15">
        <v>0.15</v>
      </c>
      <c r="AF16" s="15">
        <v>0.15</v>
      </c>
      <c r="AG16" s="15">
        <v>0.15</v>
      </c>
      <c r="AI16" s="15">
        <v>0.15</v>
      </c>
      <c r="AJ16" s="15">
        <v>0.15</v>
      </c>
      <c r="AK16" s="15">
        <v>0.15</v>
      </c>
      <c r="AL16" s="15">
        <v>0.15</v>
      </c>
      <c r="AN16" s="2">
        <v>0.45</v>
      </c>
      <c r="AP16" s="15">
        <v>0.15</v>
      </c>
      <c r="AQ16" s="15" t="s">
        <v>462</v>
      </c>
      <c r="AR16" s="15">
        <v>0.15</v>
      </c>
      <c r="AT16" s="15">
        <v>0.15</v>
      </c>
      <c r="AU16" s="2">
        <v>0.36</v>
      </c>
      <c r="AW16" s="2">
        <v>0.38</v>
      </c>
      <c r="AX16" s="15">
        <v>0.15</v>
      </c>
      <c r="AY16" s="2">
        <v>0.28999999999999998</v>
      </c>
      <c r="BA16" s="4">
        <v>0.3</v>
      </c>
      <c r="BB16" s="15">
        <v>0.15</v>
      </c>
      <c r="BD16" s="15">
        <v>0.15</v>
      </c>
      <c r="BF16" s="15">
        <v>0.15</v>
      </c>
      <c r="BH16" s="2">
        <v>0.32</v>
      </c>
      <c r="BI16" s="2">
        <v>0.37</v>
      </c>
      <c r="BK16" s="15">
        <v>0.15</v>
      </c>
      <c r="BL16" s="4">
        <v>0.3</v>
      </c>
      <c r="BN16" s="2">
        <v>0.44</v>
      </c>
      <c r="BO16" s="2"/>
    </row>
    <row r="17" spans="1:67" x14ac:dyDescent="0.2">
      <c r="A17" s="2" t="s">
        <v>4</v>
      </c>
      <c r="C17" s="15" t="s">
        <v>451</v>
      </c>
      <c r="D17" s="15" t="s">
        <v>462</v>
      </c>
      <c r="E17" s="15" t="s">
        <v>451</v>
      </c>
      <c r="G17" s="15" t="s">
        <v>462</v>
      </c>
      <c r="H17" s="2">
        <v>0.15</v>
      </c>
      <c r="I17" s="15" t="s">
        <v>451</v>
      </c>
      <c r="J17" s="15" t="s">
        <v>462</v>
      </c>
      <c r="L17" s="2">
        <v>0.15</v>
      </c>
      <c r="M17" s="15" t="s">
        <v>462</v>
      </c>
      <c r="N17" s="4">
        <v>0.2</v>
      </c>
      <c r="O17" s="2">
        <v>0.37</v>
      </c>
      <c r="P17" s="15" t="s">
        <v>451</v>
      </c>
      <c r="R17" s="15" t="s">
        <v>462</v>
      </c>
      <c r="S17" s="2">
        <v>0.22</v>
      </c>
      <c r="T17" s="2">
        <v>0.34</v>
      </c>
      <c r="U17" s="2">
        <v>0.16</v>
      </c>
      <c r="V17" s="4">
        <v>0.1</v>
      </c>
      <c r="W17" s="15" t="s">
        <v>451</v>
      </c>
      <c r="X17" s="2">
        <v>0.16</v>
      </c>
      <c r="Z17" s="4">
        <v>0.3</v>
      </c>
      <c r="AA17" s="4"/>
      <c r="AB17" s="15" t="s">
        <v>451</v>
      </c>
      <c r="AD17" s="15" t="s">
        <v>462</v>
      </c>
      <c r="AE17" s="2">
        <v>0.14000000000000001</v>
      </c>
      <c r="AF17" s="2">
        <v>0.09</v>
      </c>
      <c r="AG17" s="2">
        <v>0.11</v>
      </c>
      <c r="AI17" s="2">
        <v>0.34</v>
      </c>
      <c r="AJ17" s="15" t="s">
        <v>451</v>
      </c>
      <c r="AK17" s="2">
        <v>0.14000000000000001</v>
      </c>
      <c r="AL17" s="15" t="s">
        <v>451</v>
      </c>
      <c r="AN17" s="15" t="s">
        <v>451</v>
      </c>
      <c r="AP17" s="15" t="s">
        <v>451</v>
      </c>
      <c r="AQ17" s="2">
        <v>0.14000000000000001</v>
      </c>
      <c r="AR17" s="15" t="s">
        <v>451</v>
      </c>
      <c r="AT17" s="15" t="s">
        <v>462</v>
      </c>
      <c r="AU17" s="2">
        <v>0.11</v>
      </c>
      <c r="AW17" s="15" t="s">
        <v>462</v>
      </c>
      <c r="AX17" s="15" t="s">
        <v>462</v>
      </c>
      <c r="AY17" s="2">
        <v>0.16</v>
      </c>
      <c r="BA17" s="2">
        <v>0.14000000000000001</v>
      </c>
      <c r="BB17" s="15" t="s">
        <v>462</v>
      </c>
      <c r="BD17" s="2">
        <v>0.12</v>
      </c>
      <c r="BF17" s="15" t="s">
        <v>451</v>
      </c>
      <c r="BH17" s="15" t="s">
        <v>462</v>
      </c>
      <c r="BI17" s="15" t="s">
        <v>451</v>
      </c>
      <c r="BK17" s="15" t="s">
        <v>462</v>
      </c>
      <c r="BL17" s="15" t="s">
        <v>462</v>
      </c>
      <c r="BN17" s="2">
        <v>0.05</v>
      </c>
      <c r="BO17" s="2"/>
    </row>
    <row r="18" spans="1:67" x14ac:dyDescent="0.2">
      <c r="A18" s="2" t="s">
        <v>41</v>
      </c>
      <c r="C18" s="2">
        <v>0.41</v>
      </c>
      <c r="D18" s="2">
        <v>1.1499999999999999</v>
      </c>
      <c r="E18" s="2">
        <v>1.04</v>
      </c>
      <c r="G18" s="2">
        <v>1.19</v>
      </c>
      <c r="H18" s="2">
        <v>1.08</v>
      </c>
      <c r="I18" s="2">
        <v>0.39</v>
      </c>
      <c r="J18" s="4">
        <v>0.8</v>
      </c>
      <c r="L18" s="2">
        <v>0.61</v>
      </c>
      <c r="M18" s="2">
        <v>0.48</v>
      </c>
      <c r="N18" s="2">
        <v>0.48</v>
      </c>
      <c r="O18" s="2">
        <v>0.56999999999999995</v>
      </c>
      <c r="P18" s="2">
        <v>0.46</v>
      </c>
      <c r="R18" s="2">
        <v>1.55</v>
      </c>
      <c r="S18" s="2">
        <v>2.19</v>
      </c>
      <c r="T18" s="2">
        <v>1.68</v>
      </c>
      <c r="U18" s="2">
        <v>1.46</v>
      </c>
      <c r="V18" s="2">
        <v>0.96</v>
      </c>
      <c r="W18" s="4">
        <v>2.2000000000000002</v>
      </c>
      <c r="X18" s="4">
        <v>1.1000000000000001</v>
      </c>
      <c r="Z18" s="2">
        <v>0.91</v>
      </c>
      <c r="AB18" s="2">
        <v>2.89</v>
      </c>
      <c r="AD18" s="2">
        <v>3.48</v>
      </c>
      <c r="AE18" s="2">
        <v>2.91</v>
      </c>
      <c r="AF18" s="2">
        <v>1.72</v>
      </c>
      <c r="AG18" s="2">
        <v>1.43</v>
      </c>
      <c r="AI18" s="2">
        <v>1.1599999999999999</v>
      </c>
      <c r="AJ18" s="2">
        <v>2.62</v>
      </c>
      <c r="AK18" s="2">
        <v>1.1100000000000001</v>
      </c>
      <c r="AL18" s="2">
        <v>2.2799999999999998</v>
      </c>
      <c r="AN18" s="2">
        <v>2.19</v>
      </c>
      <c r="AP18" s="2">
        <v>2.33</v>
      </c>
      <c r="AQ18" s="2">
        <v>1.98</v>
      </c>
      <c r="AR18" s="2">
        <v>2.16</v>
      </c>
      <c r="AT18" s="15" t="s">
        <v>462</v>
      </c>
      <c r="AU18" s="2">
        <v>2.27</v>
      </c>
      <c r="AW18" s="2">
        <v>2.23</v>
      </c>
      <c r="AX18" s="2">
        <v>2.2200000000000002</v>
      </c>
      <c r="AY18" s="2">
        <v>1.53</v>
      </c>
      <c r="BA18" s="2">
        <v>1.76</v>
      </c>
      <c r="BB18" s="2">
        <v>1.91</v>
      </c>
      <c r="BD18" s="2">
        <v>1.86</v>
      </c>
      <c r="BF18" s="2">
        <v>1.02</v>
      </c>
      <c r="BH18" s="2">
        <v>0.43</v>
      </c>
      <c r="BI18" s="2">
        <v>0.22</v>
      </c>
      <c r="BK18" s="2">
        <v>0.19</v>
      </c>
      <c r="BL18" s="2">
        <v>0.11</v>
      </c>
      <c r="BN18" s="2">
        <v>0.34</v>
      </c>
      <c r="BO18" s="2"/>
    </row>
    <row r="19" spans="1:67" x14ac:dyDescent="0.2">
      <c r="A19" s="2" t="s">
        <v>0</v>
      </c>
      <c r="C19" s="2">
        <v>0.28000000000000003</v>
      </c>
      <c r="D19" s="2">
        <v>1.07</v>
      </c>
      <c r="E19" s="2">
        <v>0.48</v>
      </c>
      <c r="G19" s="2">
        <v>1.45</v>
      </c>
      <c r="H19" s="2">
        <v>1.53</v>
      </c>
      <c r="I19" s="2">
        <v>0.16</v>
      </c>
      <c r="J19" s="2">
        <v>0.72</v>
      </c>
      <c r="L19" s="2">
        <v>2.33</v>
      </c>
      <c r="M19" s="2">
        <v>1.73</v>
      </c>
      <c r="N19" s="2">
        <v>0.63</v>
      </c>
      <c r="O19" s="2">
        <v>0.24</v>
      </c>
      <c r="P19" s="2">
        <v>1.52</v>
      </c>
      <c r="R19" s="2">
        <v>0.92</v>
      </c>
      <c r="S19" s="2">
        <v>1.44</v>
      </c>
      <c r="T19" s="2">
        <v>0.23</v>
      </c>
      <c r="U19" s="2">
        <v>7.0000000000000007E-2</v>
      </c>
      <c r="V19" s="2">
        <v>0.02</v>
      </c>
      <c r="W19" s="2">
        <v>1.25</v>
      </c>
      <c r="X19" s="4">
        <v>0.5</v>
      </c>
      <c r="Z19" s="2">
        <v>0.16</v>
      </c>
      <c r="AB19" s="2">
        <v>1.1100000000000001</v>
      </c>
      <c r="AD19" s="2">
        <v>1.35</v>
      </c>
      <c r="AE19" s="2">
        <v>1.41</v>
      </c>
      <c r="AF19" s="2">
        <v>1.57</v>
      </c>
      <c r="AG19" s="2">
        <v>1.43</v>
      </c>
      <c r="AJ19" s="2">
        <v>1.1399999999999999</v>
      </c>
      <c r="AK19" s="4">
        <v>0.2</v>
      </c>
      <c r="AL19" s="2">
        <v>0.28000000000000003</v>
      </c>
      <c r="AN19" s="2">
        <v>1.35</v>
      </c>
      <c r="AP19" s="2">
        <v>2.0099999999999998</v>
      </c>
      <c r="AQ19" s="2">
        <v>1.61</v>
      </c>
      <c r="AR19" s="2">
        <v>1.23</v>
      </c>
      <c r="AT19" s="2">
        <v>1.19</v>
      </c>
      <c r="AU19" s="2">
        <v>1.34</v>
      </c>
      <c r="AW19" s="4">
        <v>1.5</v>
      </c>
      <c r="AX19" s="2">
        <v>1.43</v>
      </c>
      <c r="AY19" s="2">
        <v>0.66</v>
      </c>
      <c r="BA19" s="2">
        <v>2.14</v>
      </c>
      <c r="BB19" s="2">
        <v>1.6</v>
      </c>
      <c r="BD19" s="2">
        <v>1.22</v>
      </c>
      <c r="BF19" s="2">
        <v>0.72</v>
      </c>
      <c r="BH19" s="2">
        <v>0.53</v>
      </c>
      <c r="BI19" s="2">
        <v>2.33</v>
      </c>
      <c r="BK19" s="2">
        <v>2.95</v>
      </c>
      <c r="BL19" s="2">
        <v>0.77</v>
      </c>
      <c r="BN19" s="2">
        <v>0.41</v>
      </c>
      <c r="BO19" s="2"/>
    </row>
    <row r="20" spans="1:67" x14ac:dyDescent="0.2">
      <c r="A20" s="2" t="s">
        <v>5</v>
      </c>
      <c r="C20" s="2">
        <v>57.2</v>
      </c>
      <c r="D20" s="2">
        <v>53.93</v>
      </c>
      <c r="E20" s="2">
        <v>55.41</v>
      </c>
      <c r="G20" s="2">
        <v>51.28</v>
      </c>
      <c r="H20" s="2">
        <v>50.68</v>
      </c>
      <c r="I20" s="2">
        <v>56.83</v>
      </c>
      <c r="J20" s="2">
        <v>55.11</v>
      </c>
      <c r="L20" s="2">
        <v>49.53</v>
      </c>
      <c r="M20" s="2">
        <v>51.49</v>
      </c>
      <c r="N20" s="2">
        <v>55.27</v>
      </c>
      <c r="O20" s="4">
        <v>57.5</v>
      </c>
      <c r="P20" s="2">
        <v>53.21</v>
      </c>
      <c r="R20" s="2">
        <v>52.47</v>
      </c>
      <c r="S20" s="2">
        <v>48.98</v>
      </c>
      <c r="T20" s="2">
        <v>53.31</v>
      </c>
      <c r="U20" s="4">
        <v>56</v>
      </c>
      <c r="V20" s="2">
        <v>55.57</v>
      </c>
      <c r="W20" s="2">
        <v>50.13</v>
      </c>
      <c r="X20" s="2">
        <v>54.75</v>
      </c>
      <c r="Z20" s="2">
        <v>56.26</v>
      </c>
      <c r="AB20" s="2">
        <v>49.24</v>
      </c>
      <c r="AD20" s="4">
        <v>47.7</v>
      </c>
      <c r="AE20" s="2">
        <v>48.29</v>
      </c>
      <c r="AF20" s="2">
        <v>50.37</v>
      </c>
      <c r="AG20" s="2">
        <v>51.48</v>
      </c>
      <c r="AI20" s="2">
        <v>56.24</v>
      </c>
      <c r="AJ20" s="2">
        <v>49.68</v>
      </c>
      <c r="AK20" s="2">
        <v>56.92</v>
      </c>
      <c r="AL20" s="2">
        <v>54.2</v>
      </c>
      <c r="AN20" s="2">
        <v>50.03</v>
      </c>
      <c r="AP20" s="2">
        <v>48.49</v>
      </c>
      <c r="AQ20" s="2">
        <v>49.05</v>
      </c>
      <c r="AR20" s="2">
        <v>50.47</v>
      </c>
      <c r="AT20" s="2">
        <v>50.14</v>
      </c>
      <c r="AU20" s="2">
        <v>50.59</v>
      </c>
      <c r="AW20" s="2">
        <v>48.96</v>
      </c>
      <c r="AX20" s="2">
        <v>50.71</v>
      </c>
      <c r="AY20" s="2">
        <v>52.74</v>
      </c>
      <c r="BA20" s="2">
        <v>48.32</v>
      </c>
      <c r="BB20" s="2">
        <v>50.5</v>
      </c>
      <c r="BD20" s="2">
        <v>51.12</v>
      </c>
      <c r="BF20" s="2">
        <v>55.78</v>
      </c>
      <c r="BH20" s="2">
        <v>55.58</v>
      </c>
      <c r="BI20" s="2">
        <v>50.26</v>
      </c>
      <c r="BK20" s="2">
        <v>49.98</v>
      </c>
      <c r="BL20" s="2">
        <v>56.41</v>
      </c>
      <c r="BN20" s="2">
        <v>56.52</v>
      </c>
    </row>
    <row r="21" spans="1:67" x14ac:dyDescent="0.2">
      <c r="A21" s="2" t="s">
        <v>9</v>
      </c>
      <c r="C21" s="2">
        <v>39.58</v>
      </c>
      <c r="D21" s="2">
        <v>38.99</v>
      </c>
      <c r="E21" s="2">
        <v>39.270000000000003</v>
      </c>
      <c r="G21" s="2">
        <v>38.22</v>
      </c>
      <c r="H21" s="2">
        <v>37.76</v>
      </c>
      <c r="I21" s="2">
        <v>39.33</v>
      </c>
      <c r="J21" s="2">
        <v>39.22</v>
      </c>
      <c r="L21" s="2">
        <v>37.520000000000003</v>
      </c>
      <c r="M21" s="2">
        <v>37.86</v>
      </c>
      <c r="N21" s="2">
        <v>38.89</v>
      </c>
      <c r="O21" s="2">
        <v>39.94</v>
      </c>
      <c r="P21" s="2">
        <v>38.54</v>
      </c>
      <c r="R21" s="2">
        <v>38.79</v>
      </c>
      <c r="S21" s="2">
        <v>38.35</v>
      </c>
      <c r="T21" s="2">
        <v>38.909999999999997</v>
      </c>
      <c r="U21" s="2">
        <v>39.659999999999997</v>
      </c>
      <c r="V21" s="2">
        <v>38.840000000000003</v>
      </c>
      <c r="W21" s="2">
        <v>38.33</v>
      </c>
      <c r="X21" s="2">
        <v>39.18</v>
      </c>
      <c r="Z21" s="2">
        <v>39.4</v>
      </c>
      <c r="AB21" s="2">
        <v>38.72</v>
      </c>
      <c r="AD21" s="2">
        <v>38.49</v>
      </c>
      <c r="AE21" s="2">
        <v>38.44</v>
      </c>
      <c r="AF21" s="2">
        <v>38.549999999999997</v>
      </c>
      <c r="AG21" s="2">
        <v>38.39</v>
      </c>
      <c r="AI21" s="2">
        <v>39.479999999999997</v>
      </c>
      <c r="AJ21" s="2">
        <v>38.49</v>
      </c>
      <c r="AK21" s="2">
        <v>40.06</v>
      </c>
      <c r="AL21" s="2">
        <v>39.68</v>
      </c>
      <c r="AN21" s="2">
        <v>38.75</v>
      </c>
      <c r="AP21" s="2">
        <v>38.57</v>
      </c>
      <c r="AQ21" s="2">
        <v>38.15</v>
      </c>
      <c r="AR21" s="2">
        <v>38.76</v>
      </c>
      <c r="AT21" s="2">
        <v>38.840000000000003</v>
      </c>
      <c r="AU21" s="2">
        <v>38.89</v>
      </c>
      <c r="AW21" s="2">
        <v>38.15</v>
      </c>
      <c r="AX21" s="2">
        <v>38.94</v>
      </c>
      <c r="AY21" s="2">
        <v>38.99</v>
      </c>
      <c r="BA21" s="2">
        <v>38.07</v>
      </c>
      <c r="BB21" s="2">
        <v>38.549999999999997</v>
      </c>
      <c r="BD21" s="2">
        <v>38.81</v>
      </c>
      <c r="BF21" s="2">
        <v>39.67</v>
      </c>
      <c r="BH21" s="2">
        <v>38.97</v>
      </c>
      <c r="BI21" s="2">
        <v>37.270000000000003</v>
      </c>
      <c r="BK21" s="4">
        <v>37.6</v>
      </c>
      <c r="BL21" s="2">
        <v>39.340000000000003</v>
      </c>
      <c r="BN21" s="2">
        <v>39.29</v>
      </c>
    </row>
    <row r="23" spans="1:67" x14ac:dyDescent="0.2">
      <c r="A23" s="2" t="s">
        <v>10</v>
      </c>
      <c r="C23" s="4">
        <v>100.71000000000001</v>
      </c>
      <c r="D23" s="4">
        <v>101.00999999999999</v>
      </c>
      <c r="E23" s="4">
        <v>100.53999999999999</v>
      </c>
      <c r="F23" s="4"/>
      <c r="G23" s="4">
        <v>100.72</v>
      </c>
      <c r="H23" s="4">
        <v>99.85</v>
      </c>
      <c r="I23" s="4">
        <v>99.99</v>
      </c>
      <c r="J23" s="4">
        <v>101.03</v>
      </c>
      <c r="K23" s="4"/>
      <c r="L23" s="4">
        <v>100.82</v>
      </c>
      <c r="M23" s="4">
        <v>99.960000000000008</v>
      </c>
      <c r="N23" s="4">
        <v>100.06</v>
      </c>
      <c r="O23" s="4">
        <v>101.41999999999999</v>
      </c>
      <c r="P23" s="4">
        <v>100.87</v>
      </c>
      <c r="Q23" s="4"/>
      <c r="R23" s="4">
        <v>101.25</v>
      </c>
      <c r="S23" s="4">
        <v>102.56</v>
      </c>
      <c r="T23" s="4">
        <v>100.74</v>
      </c>
      <c r="U23" s="4">
        <v>100.94999999999999</v>
      </c>
      <c r="V23" s="4">
        <v>98.65</v>
      </c>
      <c r="W23" s="4">
        <v>100.94</v>
      </c>
      <c r="X23" s="4">
        <v>100.87</v>
      </c>
      <c r="Y23" s="4"/>
      <c r="Z23" s="4">
        <v>100.25999999999999</v>
      </c>
      <c r="AA23" s="4"/>
      <c r="AB23" s="4">
        <v>103.03</v>
      </c>
      <c r="AC23" s="4"/>
      <c r="AD23" s="4">
        <v>103.18</v>
      </c>
      <c r="AE23" s="4">
        <v>102.81</v>
      </c>
      <c r="AF23" s="4">
        <v>102.44</v>
      </c>
      <c r="AG23" s="4">
        <v>100.62</v>
      </c>
      <c r="AH23" s="4"/>
      <c r="AI23" s="4">
        <v>100.21000000000001</v>
      </c>
      <c r="AJ23" s="4">
        <v>101.83000000000001</v>
      </c>
      <c r="AK23" s="4">
        <v>102.03</v>
      </c>
      <c r="AL23" s="4">
        <v>101.96000000000001</v>
      </c>
      <c r="AM23" s="4"/>
      <c r="AN23" s="4">
        <v>102.94</v>
      </c>
      <c r="AO23" s="4"/>
      <c r="AP23" s="4">
        <v>104.11000000000001</v>
      </c>
      <c r="AQ23" s="4">
        <v>102.02</v>
      </c>
      <c r="AR23" s="4">
        <v>102.5</v>
      </c>
      <c r="AS23" s="4"/>
      <c r="AT23" s="4">
        <v>101.02000000000001</v>
      </c>
      <c r="AU23" s="4">
        <v>102.93</v>
      </c>
      <c r="AV23" s="4"/>
      <c r="AW23" s="4">
        <v>101.75</v>
      </c>
      <c r="AX23" s="4">
        <v>102.75999999999999</v>
      </c>
      <c r="AY23" s="4">
        <v>101.81</v>
      </c>
      <c r="AZ23" s="4"/>
      <c r="BA23" s="4">
        <v>102.69</v>
      </c>
      <c r="BB23" s="4">
        <v>101.84</v>
      </c>
      <c r="BC23" s="4"/>
      <c r="BD23" s="4">
        <v>102.53999999999999</v>
      </c>
      <c r="BE23" s="4"/>
      <c r="BF23" s="4">
        <v>101.99000000000001</v>
      </c>
      <c r="BG23" s="4"/>
      <c r="BH23" s="4">
        <v>100.3</v>
      </c>
      <c r="BI23" s="4">
        <v>99.550000000000011</v>
      </c>
      <c r="BJ23" s="4"/>
      <c r="BK23" s="4">
        <v>101.35</v>
      </c>
      <c r="BL23" s="4">
        <v>101.36</v>
      </c>
      <c r="BM23" s="4"/>
      <c r="BN23" s="4">
        <v>100.53999999999999</v>
      </c>
      <c r="BO23" s="16"/>
    </row>
    <row r="24" spans="1:67" x14ac:dyDescent="0.2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22"/>
    </row>
    <row r="25" spans="1:67" x14ac:dyDescent="0.2">
      <c r="A25" s="10" t="s">
        <v>12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22"/>
    </row>
    <row r="26" spans="1:67" x14ac:dyDescent="0.2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22"/>
    </row>
    <row r="27" spans="1:67" x14ac:dyDescent="0.2">
      <c r="A27" s="3" t="s">
        <v>2</v>
      </c>
      <c r="B27" s="5"/>
      <c r="C27" s="11">
        <v>1.3490724702674409E-2</v>
      </c>
      <c r="D27" s="11">
        <v>4.2399382898688685E-2</v>
      </c>
      <c r="E27" s="11">
        <v>2.8395309663239835E-2</v>
      </c>
      <c r="F27" s="11"/>
      <c r="G27" s="11">
        <v>7.9835165715785764E-2</v>
      </c>
      <c r="H27" s="11">
        <v>8.7107528850021959E-2</v>
      </c>
      <c r="I27" s="11">
        <v>1.2389807554660464E-2</v>
      </c>
      <c r="J27" s="11">
        <v>3.5139846946398108E-2</v>
      </c>
      <c r="K27" s="11"/>
      <c r="L27" s="11">
        <v>0.10813859487883527</v>
      </c>
      <c r="M27" s="11">
        <v>7.9007279942570424E-2</v>
      </c>
      <c r="N27" s="11">
        <v>3.1958372416713794E-2</v>
      </c>
      <c r="O27" s="11">
        <v>1.2716734887559677E-2</v>
      </c>
      <c r="P27" s="11">
        <v>5.9717906355587443E-2</v>
      </c>
      <c r="Q27" s="11"/>
      <c r="R27" s="11">
        <v>6.8255945795886355E-2</v>
      </c>
      <c r="S27" s="11">
        <v>0.11623262862512262</v>
      </c>
      <c r="T27" s="11">
        <v>4.6361190244617309E-2</v>
      </c>
      <c r="U27" s="11">
        <v>1.7113035553399918E-2</v>
      </c>
      <c r="V27" s="11">
        <v>1.5022470049679069E-2</v>
      </c>
      <c r="W27" s="11">
        <v>7.9007343513787492E-2</v>
      </c>
      <c r="X27" s="11">
        <v>3.04986396688335E-2</v>
      </c>
      <c r="Y27" s="11"/>
      <c r="Z27" s="11">
        <v>1.1035711871888915E-2</v>
      </c>
      <c r="AA27" s="11"/>
      <c r="AB27" s="11">
        <v>0.11009115327217818</v>
      </c>
      <c r="AC27" s="11"/>
      <c r="AD27" s="11">
        <v>0.13168700924872881</v>
      </c>
      <c r="AE27" s="11">
        <v>0.11857129665415869</v>
      </c>
      <c r="AF27" s="11">
        <v>9.8604559573731015E-2</v>
      </c>
      <c r="AG27" s="11">
        <v>6.5994977766441074E-2</v>
      </c>
      <c r="AH27" s="11"/>
      <c r="AI27" s="11">
        <v>1.1569093052642211E-2</v>
      </c>
      <c r="AJ27" s="11">
        <v>9.3298407553307955E-2</v>
      </c>
      <c r="AK27" s="11">
        <v>1.4287993839098604E-2</v>
      </c>
      <c r="AL27" s="11">
        <v>4.0080239524795502E-2</v>
      </c>
      <c r="AM27" s="11"/>
      <c r="AN27" s="11">
        <v>9.7204954452707146E-2</v>
      </c>
      <c r="AO27" s="11"/>
      <c r="AP27" s="11">
        <v>0.13114481470756228</v>
      </c>
      <c r="AQ27" s="11">
        <v>0.114310532794911</v>
      </c>
      <c r="AR27" s="11">
        <v>8.9851243794313029E-2</v>
      </c>
      <c r="AS27" s="11"/>
      <c r="AT27" s="11">
        <v>0.10382630940613431</v>
      </c>
      <c r="AU27" s="11">
        <v>8.6001753186303168E-2</v>
      </c>
      <c r="AV27" s="11"/>
      <c r="AW27" s="11">
        <v>0.1030878967813558</v>
      </c>
      <c r="AX27" s="11">
        <v>8.430087471663264E-2</v>
      </c>
      <c r="AY27" s="11">
        <v>6.0370160024151534E-2</v>
      </c>
      <c r="AZ27" s="11"/>
      <c r="BA27" s="11">
        <v>0.12019648429877888</v>
      </c>
      <c r="BB27" s="11">
        <v>8.7210414138938361E-2</v>
      </c>
      <c r="BC27" s="11"/>
      <c r="BD27" s="11">
        <v>8.8685248391053004E-2</v>
      </c>
      <c r="BE27" s="11"/>
      <c r="BF27" s="11">
        <v>3.9794921883316847E-2</v>
      </c>
      <c r="BG27" s="11"/>
      <c r="BH27" s="11">
        <v>2.488207063528421E-2</v>
      </c>
      <c r="BI27" s="11">
        <v>9.7680869066246345E-2</v>
      </c>
      <c r="BJ27" s="11"/>
      <c r="BK27" s="11">
        <v>0.11997866294444594</v>
      </c>
      <c r="BL27" s="11">
        <v>2.4853612004530363E-2</v>
      </c>
      <c r="BM27" s="11"/>
      <c r="BN27" s="11">
        <v>1.439450999001256E-2</v>
      </c>
      <c r="BO27" s="21"/>
    </row>
    <row r="28" spans="1:67" x14ac:dyDescent="0.2">
      <c r="A28" s="3" t="s">
        <v>26</v>
      </c>
      <c r="B28" s="5"/>
      <c r="C28" s="11">
        <v>3.5435120806493477E-2</v>
      </c>
      <c r="D28" s="11">
        <v>4.2240977866716226E-2</v>
      </c>
      <c r="E28" s="11">
        <v>3.7544128662075328E-2</v>
      </c>
      <c r="F28" s="11"/>
      <c r="G28" s="11">
        <v>3.8207133543284616E-2</v>
      </c>
      <c r="H28" s="11">
        <v>3.9038266112610985E-2</v>
      </c>
      <c r="I28" s="11">
        <v>3.5073833816057803E-2</v>
      </c>
      <c r="J28" s="11">
        <v>3.7594979770936905E-2</v>
      </c>
      <c r="K28" s="11"/>
      <c r="L28" s="11">
        <v>5.2770058361446617E-2</v>
      </c>
      <c r="M28" s="11">
        <v>4.0784821117687775E-2</v>
      </c>
      <c r="N28" s="11">
        <v>3.6127267671076553E-2</v>
      </c>
      <c r="O28" s="11">
        <v>2.8626991045820314E-2</v>
      </c>
      <c r="P28" s="11">
        <v>4.4129545583476322E-2</v>
      </c>
      <c r="Q28" s="11"/>
      <c r="R28" s="11">
        <v>3.3045874407699342E-2</v>
      </c>
      <c r="S28" s="11">
        <v>3.80319358936285E-2</v>
      </c>
      <c r="T28" s="11">
        <v>4.442581050976304E-2</v>
      </c>
      <c r="U28" s="11">
        <v>3.4103435949293978E-2</v>
      </c>
      <c r="V28" s="11">
        <v>3.2276898404521435E-2</v>
      </c>
      <c r="W28" s="11">
        <v>4.1286600819121028E-2</v>
      </c>
      <c r="X28" s="11">
        <v>4.0157311284511207E-2</v>
      </c>
      <c r="Y28" s="11"/>
      <c r="Z28" s="11">
        <v>4.9418118765355491E-2</v>
      </c>
      <c r="AA28" s="11"/>
      <c r="AB28" s="11">
        <v>4.444828110027408E-2</v>
      </c>
      <c r="AC28" s="11"/>
      <c r="AD28" s="11">
        <v>3.9051731292704499E-2</v>
      </c>
      <c r="AE28" s="11">
        <v>4.1959114587813338E-2</v>
      </c>
      <c r="AF28" s="11">
        <v>4.2132547430522825E-2</v>
      </c>
      <c r="AG28" s="11">
        <v>3.9259602929037345E-2</v>
      </c>
      <c r="AH28" s="11"/>
      <c r="AI28" s="11">
        <v>3.3773542493183907E-2</v>
      </c>
      <c r="AJ28" s="11">
        <v>4.3431920519207821E-2</v>
      </c>
      <c r="AK28" s="11">
        <v>3.857012653627246E-2</v>
      </c>
      <c r="AL28" s="11">
        <v>3.9311114887970608E-2</v>
      </c>
      <c r="AM28" s="11"/>
      <c r="AN28" s="11">
        <v>3.6513049075984703E-2</v>
      </c>
      <c r="AO28" s="11"/>
      <c r="AP28" s="11">
        <v>4.5562535350232906E-2</v>
      </c>
      <c r="AQ28" s="11">
        <v>4.3119128566136068E-2</v>
      </c>
      <c r="AR28" s="11">
        <v>4.5388227379993505E-2</v>
      </c>
      <c r="AS28" s="11"/>
      <c r="AT28" s="11">
        <v>4.307647397059497E-2</v>
      </c>
      <c r="AU28" s="11">
        <v>4.8566392971005783E-2</v>
      </c>
      <c r="AV28" s="11"/>
      <c r="AW28" s="11">
        <v>4.3165387859624628E-2</v>
      </c>
      <c r="AX28" s="11">
        <v>3.9843907611344126E-2</v>
      </c>
      <c r="AY28" s="11">
        <v>4.1481866497116597E-2</v>
      </c>
      <c r="AZ28" s="11"/>
      <c r="BA28" s="11">
        <v>4.5125343244908044E-2</v>
      </c>
      <c r="BB28" s="11">
        <v>3.6756353853396831E-2</v>
      </c>
      <c r="BC28" s="11"/>
      <c r="BD28" s="11">
        <v>3.7785033773414432E-2</v>
      </c>
      <c r="BE28" s="11"/>
      <c r="BF28" s="11">
        <v>3.3895578649363441E-2</v>
      </c>
      <c r="BG28" s="11"/>
      <c r="BH28" s="11">
        <v>5.1655810169524231E-2</v>
      </c>
      <c r="BI28" s="11">
        <v>4.7655454995637642E-2</v>
      </c>
      <c r="BJ28" s="11"/>
      <c r="BK28" s="11">
        <v>4.1675823316931669E-2</v>
      </c>
      <c r="BL28" s="11">
        <v>5.2691502092849861E-2</v>
      </c>
      <c r="BM28" s="11"/>
      <c r="BN28" s="11">
        <v>4.9744249032960985E-2</v>
      </c>
      <c r="BO28" s="21"/>
    </row>
    <row r="29" spans="1:67" x14ac:dyDescent="0.2">
      <c r="A29" s="3" t="s">
        <v>1</v>
      </c>
      <c r="B29" s="5"/>
      <c r="C29" s="11">
        <v>8.8979830995575063E-3</v>
      </c>
      <c r="D29" s="11">
        <v>1.0687285966207867E-2</v>
      </c>
      <c r="E29" s="11">
        <v>6.8906731073051153E-3</v>
      </c>
      <c r="F29" s="11"/>
      <c r="G29" s="11">
        <v>2.4408399649786437E-2</v>
      </c>
      <c r="H29" s="11">
        <v>1.3300993994842462E-2</v>
      </c>
      <c r="I29" s="11">
        <v>1.3180417520763994E-2</v>
      </c>
      <c r="J29" s="11">
        <v>1.5923090956344917E-2</v>
      </c>
      <c r="K29" s="11"/>
      <c r="L29" s="11">
        <v>1.1980239741816934E-2</v>
      </c>
      <c r="M29" s="11">
        <v>1.9024387936825097E-2</v>
      </c>
      <c r="N29" s="11">
        <v>4.0022583343133642E-3</v>
      </c>
      <c r="O29" s="11">
        <v>7.0039848591622565E-3</v>
      </c>
      <c r="P29" s="11">
        <v>1.4028503919425688E-2</v>
      </c>
      <c r="Q29" s="11"/>
      <c r="R29" s="11">
        <v>2.2193783588261254E-2</v>
      </c>
      <c r="S29" s="11">
        <v>3.1474979851733392E-2</v>
      </c>
      <c r="T29" s="11">
        <v>1.264374147859834E-2</v>
      </c>
      <c r="U29" s="11">
        <v>1.312456439105044E-2</v>
      </c>
      <c r="V29" s="11">
        <v>9.640474718980007E-3</v>
      </c>
      <c r="W29" s="11">
        <v>3.4892851766898519E-2</v>
      </c>
      <c r="X29" s="11">
        <v>1.5950834662273282E-2</v>
      </c>
      <c r="Y29" s="11"/>
      <c r="Z29" s="11">
        <v>1.8416107949649953E-3</v>
      </c>
      <c r="AA29" s="11"/>
      <c r="AB29" s="11">
        <v>2.4966109007711054E-2</v>
      </c>
      <c r="AC29" s="11"/>
      <c r="AD29" s="11">
        <v>2.2453169301373675E-2</v>
      </c>
      <c r="AE29" s="11">
        <v>2.8739735673854058E-2</v>
      </c>
      <c r="AF29" s="11">
        <v>2.4046895122128889E-2</v>
      </c>
      <c r="AG29" s="11">
        <v>2.7261699398822274E-2</v>
      </c>
      <c r="AH29" s="11"/>
      <c r="AI29" s="11">
        <v>8.6830350226860947E-3</v>
      </c>
      <c r="AJ29" s="11">
        <v>2.7746223683323433E-2</v>
      </c>
      <c r="AK29" s="11">
        <v>1.193109048210558E-2</v>
      </c>
      <c r="AL29" s="11">
        <v>1.2424658558791844E-2</v>
      </c>
      <c r="AM29" s="11"/>
      <c r="AN29" s="11">
        <v>3.8467675872534024E-2</v>
      </c>
      <c r="AO29" s="11"/>
      <c r="AP29" s="11">
        <v>2.7185170502352075E-2</v>
      </c>
      <c r="AQ29" s="11">
        <v>2.5746884943715413E-2</v>
      </c>
      <c r="AR29" s="11">
        <v>2.9132130116016973E-2</v>
      </c>
      <c r="AS29" s="11"/>
      <c r="AT29" s="11">
        <v>3.1061217427257048E-2</v>
      </c>
      <c r="AU29" s="11">
        <v>2.1677799700374339E-2</v>
      </c>
      <c r="AV29" s="11"/>
      <c r="AW29" s="11">
        <v>3.2703137728914325E-2</v>
      </c>
      <c r="AX29" s="11">
        <v>3.4390036835745763E-2</v>
      </c>
      <c r="AY29" s="11">
        <v>2.7711123438756532E-2</v>
      </c>
      <c r="AZ29" s="11"/>
      <c r="BA29" s="11">
        <v>3.603507087909693E-2</v>
      </c>
      <c r="BB29" s="11">
        <v>2.9761534511211427E-2</v>
      </c>
      <c r="BC29" s="11"/>
      <c r="BD29" s="11">
        <v>2.739340580188419E-2</v>
      </c>
      <c r="BE29" s="11"/>
      <c r="BF29" s="11">
        <v>1.3123629388707657E-3</v>
      </c>
      <c r="BG29" s="11"/>
      <c r="BH29" s="11">
        <v>3.7258071960525061E-3</v>
      </c>
      <c r="BI29" s="11">
        <v>1.1172258173357355E-3</v>
      </c>
      <c r="BJ29" s="11"/>
      <c r="BK29" s="11">
        <v>0</v>
      </c>
      <c r="BL29" s="11">
        <v>0</v>
      </c>
      <c r="BM29" s="11"/>
      <c r="BN29" s="11">
        <v>0</v>
      </c>
      <c r="BO29" s="21"/>
    </row>
    <row r="30" spans="1:67" x14ac:dyDescent="0.2">
      <c r="A30" s="3" t="s">
        <v>3</v>
      </c>
      <c r="B30" s="5"/>
      <c r="C30" s="11">
        <v>2.0156159723515297E-3</v>
      </c>
      <c r="D30" s="11">
        <v>4.2527808666387897E-3</v>
      </c>
      <c r="E30" s="11">
        <v>2.0411899963856937E-3</v>
      </c>
      <c r="F30" s="11"/>
      <c r="G30" s="11">
        <v>2.1122456803775872E-3</v>
      </c>
      <c r="H30" s="11">
        <v>2.134214133843626E-3</v>
      </c>
      <c r="I30" s="11">
        <v>2.0302723269204465E-3</v>
      </c>
      <c r="J30" s="11">
        <v>2.0439546570240486E-3</v>
      </c>
      <c r="K30" s="11"/>
      <c r="L30" s="11">
        <v>2.1458145467632929E-3</v>
      </c>
      <c r="M30" s="11">
        <v>2.1235218511123899E-3</v>
      </c>
      <c r="N30" s="11">
        <v>4.6579695837140507E-3</v>
      </c>
      <c r="O30" s="11">
        <v>1.9979129694045784E-3</v>
      </c>
      <c r="P30" s="11">
        <v>2.0777971483099465E-3</v>
      </c>
      <c r="Q30" s="11"/>
      <c r="R30" s="11">
        <v>2.0845514862467261E-3</v>
      </c>
      <c r="S30" s="11">
        <v>2.1264527697565116E-3</v>
      </c>
      <c r="T30" s="11">
        <v>3.8675830965112039E-3</v>
      </c>
      <c r="U30" s="11">
        <v>2.0216688768817295E-3</v>
      </c>
      <c r="V30" s="11">
        <v>2.0624861981680771E-3</v>
      </c>
      <c r="W30" s="11">
        <v>2.1160595050591746E-3</v>
      </c>
      <c r="X30" s="11">
        <v>5.1870404201831829E-3</v>
      </c>
      <c r="Y30" s="11"/>
      <c r="Z30" s="11">
        <v>0</v>
      </c>
      <c r="AA30" s="11"/>
      <c r="AB30" s="11">
        <v>2.1130248364763815E-3</v>
      </c>
      <c r="AC30" s="11"/>
      <c r="AD30" s="11">
        <v>2.1349502725232345E-3</v>
      </c>
      <c r="AE30" s="11">
        <v>2.1283574203385287E-3</v>
      </c>
      <c r="AF30" s="11">
        <v>2.1046092207135901E-3</v>
      </c>
      <c r="AG30" s="11">
        <v>2.0996555604956431E-3</v>
      </c>
      <c r="AH30" s="11"/>
      <c r="AI30" s="11">
        <v>2.0265286341223467E-3</v>
      </c>
      <c r="AJ30" s="11">
        <v>2.1158147530642019E-3</v>
      </c>
      <c r="AK30" s="11">
        <v>1.9976409830227471E-3</v>
      </c>
      <c r="AL30" s="11">
        <v>2.0360185781261139E-3</v>
      </c>
      <c r="AM30" s="11"/>
      <c r="AN30" s="11">
        <v>6.3036664036447178E-3</v>
      </c>
      <c r="AO30" s="11"/>
      <c r="AP30" s="11">
        <v>2.114910523896214E-3</v>
      </c>
      <c r="AQ30" s="11">
        <v>0</v>
      </c>
      <c r="AR30" s="11">
        <v>2.0969283679948274E-3</v>
      </c>
      <c r="AS30" s="11"/>
      <c r="AT30" s="11">
        <v>2.0984989391998753E-3</v>
      </c>
      <c r="AU30" s="11">
        <v>5.0087757202144298E-3</v>
      </c>
      <c r="AV30" s="11"/>
      <c r="AW30" s="11">
        <v>5.4074795454756375E-3</v>
      </c>
      <c r="AX30" s="11">
        <v>2.0855665455997582E-3</v>
      </c>
      <c r="AY30" s="11">
        <v>4.0060722605961092E-3</v>
      </c>
      <c r="AZ30" s="11"/>
      <c r="BA30" s="11">
        <v>4.2697962914237629E-3</v>
      </c>
      <c r="BB30" s="11">
        <v>2.1029258207345938E-3</v>
      </c>
      <c r="BC30" s="11"/>
      <c r="BD30" s="11">
        <v>2.0889102889751778E-3</v>
      </c>
      <c r="BE30" s="11"/>
      <c r="BF30" s="11">
        <v>2.0215248519007932E-3</v>
      </c>
      <c r="BG30" s="11"/>
      <c r="BH30" s="11">
        <v>4.3726648603511732E-3</v>
      </c>
      <c r="BI30" s="11">
        <v>5.3062360810728635E-3</v>
      </c>
      <c r="BJ30" s="11"/>
      <c r="BK30" s="11">
        <v>2.1360083007879245E-3</v>
      </c>
      <c r="BL30" s="11">
        <v>4.0508912683766708E-3</v>
      </c>
      <c r="BM30" s="11"/>
      <c r="BN30" s="11">
        <v>5.958092348449644E-3</v>
      </c>
      <c r="BO30" s="21"/>
    </row>
    <row r="31" spans="1:67" x14ac:dyDescent="0.2">
      <c r="A31" s="3" t="s">
        <v>4</v>
      </c>
      <c r="B31" s="6"/>
      <c r="C31" s="13">
        <v>2.8055823861308405E-3</v>
      </c>
      <c r="D31" s="13">
        <v>0</v>
      </c>
      <c r="E31" s="13">
        <v>3.3147093704127429E-3</v>
      </c>
      <c r="F31" s="13"/>
      <c r="G31" s="13">
        <v>0</v>
      </c>
      <c r="H31" s="13">
        <v>7.4266547599808478E-3</v>
      </c>
      <c r="I31" s="13">
        <v>3.7679772057051769E-3</v>
      </c>
      <c r="J31" s="13">
        <v>0</v>
      </c>
      <c r="K31" s="13"/>
      <c r="L31" s="13">
        <v>7.4670219660926502E-3</v>
      </c>
      <c r="M31" s="13">
        <v>0</v>
      </c>
      <c r="N31" s="13">
        <v>9.5346108164373004E-3</v>
      </c>
      <c r="O31" s="13">
        <v>1.7149137201421878E-2</v>
      </c>
      <c r="P31" s="13">
        <v>2.8921337998975751E-3</v>
      </c>
      <c r="Q31" s="13"/>
      <c r="R31" s="13">
        <v>0</v>
      </c>
      <c r="S31" s="13">
        <v>1.0852815168107304E-2</v>
      </c>
      <c r="T31" s="13">
        <v>1.6342397997710083E-2</v>
      </c>
      <c r="U31" s="13">
        <v>7.5040201696769003E-3</v>
      </c>
      <c r="V31" s="13">
        <v>4.7847035584424819E-3</v>
      </c>
      <c r="W31" s="13">
        <v>1.9635947048228593E-3</v>
      </c>
      <c r="X31" s="13">
        <v>7.5999592229323626E-3</v>
      </c>
      <c r="Y31" s="13"/>
      <c r="Z31" s="13">
        <v>1.4101982881334973E-2</v>
      </c>
      <c r="AA31" s="13"/>
      <c r="AB31" s="13">
        <v>9.8038934400102853E-4</v>
      </c>
      <c r="AC31" s="13"/>
      <c r="AD31" s="13">
        <v>0</v>
      </c>
      <c r="AE31" s="13">
        <v>6.9125228883892258E-3</v>
      </c>
      <c r="AF31" s="13">
        <v>4.3941812133245096E-3</v>
      </c>
      <c r="AG31" s="13">
        <v>5.3580248851135296E-3</v>
      </c>
      <c r="AH31" s="13"/>
      <c r="AI31" s="13">
        <v>1.5984374507321684E-2</v>
      </c>
      <c r="AJ31" s="13">
        <v>9.8168379376145469E-4</v>
      </c>
      <c r="AK31" s="13">
        <v>6.4879793619122134E-3</v>
      </c>
      <c r="AL31" s="13">
        <v>2.833981243937848E-3</v>
      </c>
      <c r="AM31" s="13"/>
      <c r="AN31" s="13">
        <v>1.9498263858795067E-3</v>
      </c>
      <c r="AO31" s="13"/>
      <c r="AP31" s="13">
        <v>9.8126425461287151E-4</v>
      </c>
      <c r="AQ31" s="13">
        <v>6.9251453932358126E-3</v>
      </c>
      <c r="AR31" s="13">
        <v>3.4052234837444214E-3</v>
      </c>
      <c r="AS31" s="13"/>
      <c r="AT31" s="13">
        <v>0</v>
      </c>
      <c r="AU31" s="13">
        <v>5.3257038634085523E-3</v>
      </c>
      <c r="AV31" s="13"/>
      <c r="AW31" s="13">
        <v>0</v>
      </c>
      <c r="AX31" s="13">
        <v>0</v>
      </c>
      <c r="AY31" s="13">
        <v>7.691233692889825E-3</v>
      </c>
      <c r="AZ31" s="13"/>
      <c r="BA31" s="13">
        <v>6.9337659904255252E-3</v>
      </c>
      <c r="BB31" s="13">
        <v>0</v>
      </c>
      <c r="BC31" s="13"/>
      <c r="BD31" s="13">
        <v>5.8152048736932055E-3</v>
      </c>
      <c r="BE31" s="13"/>
      <c r="BF31" s="13">
        <v>9.3793569731140641E-4</v>
      </c>
      <c r="BG31" s="13"/>
      <c r="BH31" s="13">
        <v>0</v>
      </c>
      <c r="BI31" s="13">
        <v>3.9923634880255068E-3</v>
      </c>
      <c r="BJ31" s="13"/>
      <c r="BK31" s="13">
        <v>0</v>
      </c>
      <c r="BL31" s="13">
        <v>0</v>
      </c>
      <c r="BM31" s="13"/>
      <c r="BN31" s="13">
        <v>2.3560244983653039E-3</v>
      </c>
      <c r="BO31" s="23"/>
    </row>
    <row r="32" spans="1:67" x14ac:dyDescent="0.2">
      <c r="A32" s="3" t="s">
        <v>41</v>
      </c>
      <c r="B32" s="6"/>
      <c r="C32" s="13">
        <v>1.9569646680639919E-2</v>
      </c>
      <c r="D32" s="13">
        <v>5.6039176906502917E-2</v>
      </c>
      <c r="E32" s="13">
        <v>5.0269909968177005E-2</v>
      </c>
      <c r="F32" s="13"/>
      <c r="G32" s="13">
        <v>5.952271452220774E-2</v>
      </c>
      <c r="H32" s="13">
        <v>5.4582457346331714E-2</v>
      </c>
      <c r="I32" s="13">
        <v>1.8750387139222301E-2</v>
      </c>
      <c r="J32" s="13">
        <v>3.8721536407522447E-2</v>
      </c>
      <c r="K32" s="13"/>
      <c r="L32" s="13">
        <v>3.0996549901778348E-2</v>
      </c>
      <c r="M32" s="13">
        <v>2.4137334471911548E-2</v>
      </c>
      <c r="N32" s="13">
        <v>2.3358317888802462E-2</v>
      </c>
      <c r="O32" s="13">
        <v>2.6967628614743864E-2</v>
      </c>
      <c r="P32" s="13">
        <v>2.2633531105162079E-2</v>
      </c>
      <c r="Q32" s="13"/>
      <c r="R32" s="13">
        <v>7.6513075880587714E-2</v>
      </c>
      <c r="S32" s="13">
        <v>0.1102785869976961</v>
      </c>
      <c r="T32" s="13">
        <v>8.242776035260127E-2</v>
      </c>
      <c r="U32" s="13">
        <v>6.9896305023589372E-2</v>
      </c>
      <c r="V32" s="13">
        <v>4.6887126857494528E-2</v>
      </c>
      <c r="W32" s="13">
        <v>0.11024068265465388</v>
      </c>
      <c r="X32" s="13">
        <v>5.3334879317622388E-2</v>
      </c>
      <c r="Y32" s="13"/>
      <c r="Z32" s="13">
        <v>4.3664417700180008E-2</v>
      </c>
      <c r="AA32" s="13"/>
      <c r="AB32" s="13">
        <v>0.14460848672654647</v>
      </c>
      <c r="AC32" s="13"/>
      <c r="AD32" s="13">
        <v>0.17593747088970668</v>
      </c>
      <c r="AE32" s="13">
        <v>0.14666581090414552</v>
      </c>
      <c r="AF32" s="13">
        <v>8.5721794223440187E-2</v>
      </c>
      <c r="AG32" s="13">
        <v>7.1100954464621446E-2</v>
      </c>
      <c r="AH32" s="13"/>
      <c r="AI32" s="13">
        <v>5.5667545229155867E-2</v>
      </c>
      <c r="AJ32" s="13">
        <v>0.13127144601906146</v>
      </c>
      <c r="AK32" s="13">
        <v>5.2508759088707724E-2</v>
      </c>
      <c r="AL32" s="13">
        <v>0.10992789717759781</v>
      </c>
      <c r="AM32" s="13"/>
      <c r="AN32" s="13">
        <v>0.10897011740016009</v>
      </c>
      <c r="AO32" s="13"/>
      <c r="AP32" s="13">
        <v>0.1166915090582383</v>
      </c>
      <c r="AQ32" s="13">
        <v>9.9975458040174409E-2</v>
      </c>
      <c r="AR32" s="13">
        <v>0.10725775018485263</v>
      </c>
      <c r="AS32" s="13"/>
      <c r="AT32" s="13">
        <v>0.11429518288915499</v>
      </c>
      <c r="AU32" s="13">
        <v>0.11218570924451438</v>
      </c>
      <c r="AV32" s="13"/>
      <c r="AW32" s="13">
        <v>0.11271942058827537</v>
      </c>
      <c r="AX32" s="13">
        <v>0.10963983241939633</v>
      </c>
      <c r="AY32" s="13">
        <v>7.5074907812599928E-2</v>
      </c>
      <c r="AZ32" s="13"/>
      <c r="BA32" s="13">
        <v>8.8977697808115652E-2</v>
      </c>
      <c r="BB32" s="13">
        <v>9.5114922339166921E-2</v>
      </c>
      <c r="BC32" s="13"/>
      <c r="BD32" s="13">
        <v>9.2007677912071067E-2</v>
      </c>
      <c r="BE32" s="13"/>
      <c r="BF32" s="13">
        <v>4.8828186354478623E-2</v>
      </c>
      <c r="BG32" s="13"/>
      <c r="BH32" s="13">
        <v>2.087119259320859E-2</v>
      </c>
      <c r="BI32" s="13">
        <v>1.1207019331546612E-2</v>
      </c>
      <c r="BJ32" s="13"/>
      <c r="BK32" s="13">
        <v>9.6105418430423133E-3</v>
      </c>
      <c r="BL32" s="13">
        <v>5.2759978833054211E-3</v>
      </c>
      <c r="BM32" s="13"/>
      <c r="BN32" s="13">
        <v>1.6353701515880247E-2</v>
      </c>
      <c r="BO32" s="23"/>
    </row>
    <row r="33" spans="1:69" x14ac:dyDescent="0.2">
      <c r="A33" s="3" t="s">
        <v>0</v>
      </c>
      <c r="B33" s="5"/>
      <c r="C33" s="11">
        <v>1.2191267359675602E-2</v>
      </c>
      <c r="D33" s="11">
        <v>4.7563015527746402E-2</v>
      </c>
      <c r="E33" s="11">
        <v>2.1164484833148395E-2</v>
      </c>
      <c r="F33" s="11"/>
      <c r="G33" s="11">
        <v>6.6159995344646824E-2</v>
      </c>
      <c r="H33" s="11">
        <v>7.0536264387032727E-2</v>
      </c>
      <c r="I33" s="11">
        <v>7.0170942679441033E-3</v>
      </c>
      <c r="J33" s="11">
        <v>3.1789726151039623E-2</v>
      </c>
      <c r="K33" s="11"/>
      <c r="L33" s="11">
        <v>0.10800183620279771</v>
      </c>
      <c r="M33" s="11">
        <v>7.9357114942991192E-2</v>
      </c>
      <c r="N33" s="11">
        <v>2.7966142926536479E-2</v>
      </c>
      <c r="O33" s="11">
        <v>1.0357879181699588E-2</v>
      </c>
      <c r="P33" s="11">
        <v>6.8222835689230418E-2</v>
      </c>
      <c r="Q33" s="11"/>
      <c r="R33" s="11">
        <v>4.142700022340854E-2</v>
      </c>
      <c r="S33" s="11">
        <v>6.6145646618308379E-2</v>
      </c>
      <c r="T33" s="11">
        <v>1.0293990196216027E-2</v>
      </c>
      <c r="U33" s="11">
        <v>3.0569694486551973E-3</v>
      </c>
      <c r="V33" s="11">
        <v>8.9105411420542231E-4</v>
      </c>
      <c r="W33" s="11">
        <v>5.7137458954913553E-2</v>
      </c>
      <c r="X33" s="11">
        <v>2.2114663331122018E-2</v>
      </c>
      <c r="Y33" s="11"/>
      <c r="Z33" s="11">
        <v>7.0032230622083143E-3</v>
      </c>
      <c r="AA33" s="11"/>
      <c r="AB33" s="11">
        <v>5.0665299432124077E-2</v>
      </c>
      <c r="AC33" s="11"/>
      <c r="AD33" s="11">
        <v>6.2259347592760569E-2</v>
      </c>
      <c r="AE33" s="11">
        <v>6.4825624263164364E-2</v>
      </c>
      <c r="AF33" s="11">
        <v>7.1376320222801798E-2</v>
      </c>
      <c r="AG33" s="11">
        <v>6.4858533840751104E-2</v>
      </c>
      <c r="AH33" s="11"/>
      <c r="AI33" s="11">
        <v>0</v>
      </c>
      <c r="AJ33" s="11">
        <v>5.2103335387392813E-2</v>
      </c>
      <c r="AK33" s="11">
        <v>8.6303909243552954E-3</v>
      </c>
      <c r="AL33" s="11">
        <v>1.2314670639488785E-2</v>
      </c>
      <c r="AM33" s="11"/>
      <c r="AN33" s="11">
        <v>6.1275768774617878E-2</v>
      </c>
      <c r="AO33" s="11"/>
      <c r="AP33" s="11">
        <v>9.1827146469815851E-2</v>
      </c>
      <c r="AQ33" s="11">
        <v>7.415591270758376E-2</v>
      </c>
      <c r="AR33" s="11">
        <v>5.5714949290841531E-2</v>
      </c>
      <c r="AS33" s="11"/>
      <c r="AT33" s="11">
        <v>5.3943453705479899E-2</v>
      </c>
      <c r="AU33" s="11">
        <v>6.0409908138973616E-2</v>
      </c>
      <c r="AV33" s="11"/>
      <c r="AW33" s="11">
        <v>6.9163480480782094E-2</v>
      </c>
      <c r="AX33" s="11">
        <v>6.4423323005888308E-2</v>
      </c>
      <c r="AY33" s="11">
        <v>2.9541939781983485E-2</v>
      </c>
      <c r="AZ33" s="11"/>
      <c r="BA33" s="11">
        <v>9.8690185771146202E-2</v>
      </c>
      <c r="BB33" s="11">
        <v>7.2682016727141141E-2</v>
      </c>
      <c r="BC33" s="11"/>
      <c r="BD33" s="11">
        <v>5.505067555840526E-2</v>
      </c>
      <c r="BE33" s="11"/>
      <c r="BF33" s="11">
        <v>3.1440874301494372E-2</v>
      </c>
      <c r="BG33" s="11"/>
      <c r="BH33" s="11">
        <v>2.3466394956726696E-2</v>
      </c>
      <c r="BI33" s="11">
        <v>0.10827172535794846</v>
      </c>
      <c r="BJ33" s="11"/>
      <c r="BK33" s="11">
        <v>0.13611562610575056</v>
      </c>
      <c r="BL33" s="11">
        <v>3.3689483198127208E-2</v>
      </c>
      <c r="BM33" s="11"/>
      <c r="BN33" s="11">
        <v>1.7989235313868125E-2</v>
      </c>
      <c r="BO33" s="21"/>
    </row>
    <row r="34" spans="1:69" x14ac:dyDescent="0.2">
      <c r="A34" s="3" t="s">
        <v>5</v>
      </c>
      <c r="B34" s="5"/>
      <c r="C34" s="11">
        <v>2.9055940589924769</v>
      </c>
      <c r="D34" s="11">
        <v>2.7968173799674987</v>
      </c>
      <c r="E34" s="11">
        <v>2.8503795943992558</v>
      </c>
      <c r="F34" s="11"/>
      <c r="G34" s="11">
        <v>2.7297543455439111</v>
      </c>
      <c r="H34" s="11">
        <v>2.725873620415336</v>
      </c>
      <c r="I34" s="11">
        <v>2.9077902101687259</v>
      </c>
      <c r="J34" s="11">
        <v>2.838786865110734</v>
      </c>
      <c r="K34" s="11"/>
      <c r="L34" s="11">
        <v>2.6784998844004693</v>
      </c>
      <c r="M34" s="11">
        <v>2.7555655397369017</v>
      </c>
      <c r="N34" s="11">
        <v>2.862395060362406</v>
      </c>
      <c r="O34" s="11">
        <v>2.8951797312401877</v>
      </c>
      <c r="P34" s="11">
        <v>2.7862977463989105</v>
      </c>
      <c r="Q34" s="11"/>
      <c r="R34" s="11">
        <v>2.7564797686179099</v>
      </c>
      <c r="S34" s="11">
        <v>2.6248569540756472</v>
      </c>
      <c r="T34" s="11">
        <v>2.7836375261239827</v>
      </c>
      <c r="U34" s="11">
        <v>2.8531800005874528</v>
      </c>
      <c r="V34" s="11">
        <v>2.8884347860985091</v>
      </c>
      <c r="W34" s="11">
        <v>2.6733554080807433</v>
      </c>
      <c r="X34" s="11">
        <v>2.8251566720925223</v>
      </c>
      <c r="Y34" s="11"/>
      <c r="Z34" s="11">
        <v>2.8729349349240669</v>
      </c>
      <c r="AA34" s="11"/>
      <c r="AB34" s="11">
        <v>2.622127256280689</v>
      </c>
      <c r="AC34" s="11"/>
      <c r="AD34" s="11">
        <v>2.5664763214022024</v>
      </c>
      <c r="AE34" s="11">
        <v>2.5901975376081361</v>
      </c>
      <c r="AF34" s="11">
        <v>2.6716190929933377</v>
      </c>
      <c r="AG34" s="11">
        <v>2.7240665511547171</v>
      </c>
      <c r="AH34" s="11"/>
      <c r="AI34" s="11">
        <v>2.8722958810608876</v>
      </c>
      <c r="AJ34" s="11">
        <v>2.6490511682908808</v>
      </c>
      <c r="AK34" s="11">
        <v>2.8655860187845255</v>
      </c>
      <c r="AL34" s="11">
        <v>2.7810714193892916</v>
      </c>
      <c r="AM34" s="11"/>
      <c r="AN34" s="11">
        <v>2.6493149416344721</v>
      </c>
      <c r="AO34" s="11"/>
      <c r="AP34" s="11">
        <v>2.5844926491332894</v>
      </c>
      <c r="AQ34" s="11">
        <v>2.6357669375542438</v>
      </c>
      <c r="AR34" s="11">
        <v>2.667153547382243</v>
      </c>
      <c r="AS34" s="11"/>
      <c r="AT34" s="11">
        <v>2.6516988636621788</v>
      </c>
      <c r="AU34" s="11">
        <v>2.6608239571752059</v>
      </c>
      <c r="AV34" s="11"/>
      <c r="AW34" s="11">
        <v>2.6337531970155719</v>
      </c>
      <c r="AX34" s="11">
        <v>2.6653164588653935</v>
      </c>
      <c r="AY34" s="11">
        <v>2.7541226964919061</v>
      </c>
      <c r="AZ34" s="11"/>
      <c r="BA34" s="11">
        <v>2.599771655716105</v>
      </c>
      <c r="BB34" s="11">
        <v>2.6763718326094112</v>
      </c>
      <c r="BC34" s="11"/>
      <c r="BD34" s="11">
        <v>2.6911738434005037</v>
      </c>
      <c r="BE34" s="11"/>
      <c r="BF34" s="11">
        <v>2.841768615323264</v>
      </c>
      <c r="BG34" s="11"/>
      <c r="BH34" s="11">
        <v>2.8710260595888526</v>
      </c>
      <c r="BI34" s="11">
        <v>2.7247691058621868</v>
      </c>
      <c r="BJ34" s="11"/>
      <c r="BK34" s="11">
        <v>2.6904833374890416</v>
      </c>
      <c r="BL34" s="11">
        <v>2.8794385135528104</v>
      </c>
      <c r="BM34" s="11"/>
      <c r="BN34" s="11">
        <v>2.8932041873004635</v>
      </c>
      <c r="BO34" s="21"/>
    </row>
    <row r="35" spans="1:69" x14ac:dyDescent="0.2">
      <c r="A35" s="3" t="s">
        <v>9</v>
      </c>
      <c r="B35" s="4"/>
      <c r="C35" s="13">
        <v>6.014934837332345</v>
      </c>
      <c r="D35" s="13">
        <v>6.0492725419223969</v>
      </c>
      <c r="E35" s="13">
        <v>6.0435438596050322</v>
      </c>
      <c r="F35" s="13"/>
      <c r="G35" s="13">
        <v>6.0867078796393654</v>
      </c>
      <c r="H35" s="13">
        <v>6.0759938142989984</v>
      </c>
      <c r="I35" s="13">
        <v>6.0204033297031252</v>
      </c>
      <c r="J35" s="13">
        <v>6.0440241680387636</v>
      </c>
      <c r="K35" s="13"/>
      <c r="L35" s="13">
        <v>6.0701910569689197</v>
      </c>
      <c r="M35" s="13">
        <v>6.0615639255748643</v>
      </c>
      <c r="N35" s="13">
        <v>6.0255164880827579</v>
      </c>
      <c r="O35" s="13">
        <v>6.0163344714339626</v>
      </c>
      <c r="P35" s="13">
        <v>6.0375703184361802</v>
      </c>
      <c r="Q35" s="13"/>
      <c r="R35" s="13">
        <v>6.0964883965899279</v>
      </c>
      <c r="S35" s="13">
        <v>6.1484897750680645</v>
      </c>
      <c r="T35" s="13">
        <v>6.0782905729277124</v>
      </c>
      <c r="U35" s="13">
        <v>6.0451917485656503</v>
      </c>
      <c r="V35" s="13">
        <v>6.039731301821945</v>
      </c>
      <c r="W35" s="13">
        <v>6.1152475341636414</v>
      </c>
      <c r="X35" s="13">
        <v>6.048380047825578</v>
      </c>
      <c r="Y35" s="13"/>
      <c r="Z35" s="13">
        <v>6.0191963598498113</v>
      </c>
      <c r="AA35" s="13"/>
      <c r="AB35" s="13">
        <v>6.1686097524544721</v>
      </c>
      <c r="AC35" s="13"/>
      <c r="AD35" s="13">
        <v>6.1955950009522587</v>
      </c>
      <c r="AE35" s="13">
        <v>6.1684391746176122</v>
      </c>
      <c r="AF35" s="13">
        <v>6.1170664307154938</v>
      </c>
      <c r="AG35" s="13">
        <v>6.0773397259400213</v>
      </c>
      <c r="AH35" s="13"/>
      <c r="AI35" s="13">
        <v>6.0322208618660147</v>
      </c>
      <c r="AJ35" s="13">
        <v>6.1400639985552381</v>
      </c>
      <c r="AK35" s="13">
        <v>6.0335890930297174</v>
      </c>
      <c r="AL35" s="13">
        <v>6.0911703536370814</v>
      </c>
      <c r="AM35" s="13"/>
      <c r="AN35" s="13">
        <v>6.1389065117925101</v>
      </c>
      <c r="AO35" s="13"/>
      <c r="AP35" s="13">
        <v>6.150196373817999</v>
      </c>
      <c r="AQ35" s="13">
        <v>6.1330818888844645</v>
      </c>
      <c r="AR35" s="13">
        <v>6.1279428892469241</v>
      </c>
      <c r="AS35" s="13"/>
      <c r="AT35" s="13">
        <v>6.1451900823303198</v>
      </c>
      <c r="AU35" s="13">
        <v>6.1193547777805959</v>
      </c>
      <c r="AV35" s="13"/>
      <c r="AW35" s="13">
        <v>6.1396616145079106</v>
      </c>
      <c r="AX35" s="13">
        <v>6.1230434977663313</v>
      </c>
      <c r="AY35" s="13">
        <v>6.0913369092422904</v>
      </c>
      <c r="AZ35" s="13"/>
      <c r="BA35" s="13">
        <v>6.1278395112883866</v>
      </c>
      <c r="BB35" s="13">
        <v>6.1121736128946651</v>
      </c>
      <c r="BC35" s="13"/>
      <c r="BD35" s="13">
        <v>6.1123860727592367</v>
      </c>
      <c r="BE35" s="13"/>
      <c r="BF35" s="13">
        <v>6.0462852307558181</v>
      </c>
      <c r="BG35" s="13"/>
      <c r="BH35" s="13">
        <v>6.0223393635833649</v>
      </c>
      <c r="BI35" s="13">
        <v>6.0448126049476203</v>
      </c>
      <c r="BJ35" s="13"/>
      <c r="BK35" s="13">
        <v>6.0553343317653407</v>
      </c>
      <c r="BL35" s="13">
        <v>6.0076177518754008</v>
      </c>
      <c r="BM35" s="13"/>
      <c r="BN35" s="13">
        <v>6.0169331651502311</v>
      </c>
      <c r="BO35" s="23"/>
      <c r="BQ35" s="5"/>
    </row>
    <row r="36" spans="1:69" x14ac:dyDescent="0.2"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22"/>
    </row>
    <row r="37" spans="1:69" x14ac:dyDescent="0.2">
      <c r="A37" s="2" t="s">
        <v>37</v>
      </c>
      <c r="B37" s="5"/>
      <c r="C37" s="11">
        <v>1.0913599071909036E-2</v>
      </c>
      <c r="D37" s="11">
        <v>1.4940066832846656E-2</v>
      </c>
      <c r="E37" s="11">
        <v>8.9318631036908094E-3</v>
      </c>
      <c r="F37" s="11"/>
      <c r="G37" s="11">
        <v>2.6520645330164024E-2</v>
      </c>
      <c r="H37" s="11">
        <v>1.5435208128686088E-2</v>
      </c>
      <c r="I37" s="11">
        <v>1.5210689847684441E-2</v>
      </c>
      <c r="J37" s="11">
        <v>1.7967045613368968E-2</v>
      </c>
      <c r="K37" s="11"/>
      <c r="L37" s="11">
        <v>1.4126054288580228E-2</v>
      </c>
      <c r="M37" s="11">
        <v>2.1147909787937486E-2</v>
      </c>
      <c r="N37" s="11">
        <v>8.660227918027414E-3</v>
      </c>
      <c r="O37" s="11">
        <v>9.001897828566835E-3</v>
      </c>
      <c r="P37" s="11">
        <v>1.6106301067735633E-2</v>
      </c>
      <c r="Q37" s="11"/>
      <c r="R37" s="11">
        <v>2.4278335074507981E-2</v>
      </c>
      <c r="S37" s="11">
        <v>3.3601432621489902E-2</v>
      </c>
      <c r="T37" s="11">
        <v>1.6511324575109544E-2</v>
      </c>
      <c r="U37" s="11">
        <v>1.514623326793217E-2</v>
      </c>
      <c r="V37" s="11">
        <v>1.1702960917148085E-2</v>
      </c>
      <c r="W37" s="11">
        <v>3.7008911271957691E-2</v>
      </c>
      <c r="X37" s="11">
        <v>2.1137875082456466E-2</v>
      </c>
      <c r="Y37" s="11"/>
      <c r="Z37" s="11">
        <v>1.8416107949649953E-3</v>
      </c>
      <c r="AA37" s="11"/>
      <c r="AB37" s="11">
        <v>2.7079133844187437E-2</v>
      </c>
      <c r="AC37" s="11"/>
      <c r="AD37" s="11">
        <v>2.4588119573896908E-2</v>
      </c>
      <c r="AE37" s="11">
        <v>3.0868093094192587E-2</v>
      </c>
      <c r="AF37" s="11">
        <v>2.6151504342842479E-2</v>
      </c>
      <c r="AG37" s="11">
        <v>2.9361354959317916E-2</v>
      </c>
      <c r="AH37" s="11"/>
      <c r="AI37" s="11">
        <v>1.0709563656808441E-2</v>
      </c>
      <c r="AJ37" s="11">
        <v>2.9862038436387635E-2</v>
      </c>
      <c r="AK37" s="11">
        <v>1.3928731465128326E-2</v>
      </c>
      <c r="AL37" s="11">
        <v>1.4460677136917958E-2</v>
      </c>
      <c r="AM37" s="11"/>
      <c r="AN37" s="11">
        <v>4.4771342276178738E-2</v>
      </c>
      <c r="AO37" s="11"/>
      <c r="AP37" s="11">
        <v>2.9300081026248287E-2</v>
      </c>
      <c r="AQ37" s="11">
        <v>2.5746884943715413E-2</v>
      </c>
      <c r="AR37" s="11">
        <v>3.12290584840118E-2</v>
      </c>
      <c r="AS37" s="11"/>
      <c r="AT37" s="11">
        <v>3.3159716366456926E-2</v>
      </c>
      <c r="AU37" s="11">
        <v>2.6686575420588769E-2</v>
      </c>
      <c r="AV37" s="11"/>
      <c r="AW37" s="11">
        <v>3.8110617274389962E-2</v>
      </c>
      <c r="AX37" s="11">
        <v>3.647560338134552E-2</v>
      </c>
      <c r="AY37" s="11">
        <v>3.1717195699352642E-2</v>
      </c>
      <c r="AZ37" s="11"/>
      <c r="BA37" s="11">
        <v>4.0304867170520689E-2</v>
      </c>
      <c r="BB37" s="11">
        <v>3.1864460331946023E-2</v>
      </c>
      <c r="BC37" s="11"/>
      <c r="BD37" s="11">
        <v>2.9482316090859367E-2</v>
      </c>
      <c r="BE37" s="11"/>
      <c r="BF37" s="11">
        <v>3.3338877907715591E-3</v>
      </c>
      <c r="BG37" s="11"/>
      <c r="BH37" s="11">
        <v>8.0984720564036793E-3</v>
      </c>
      <c r="BI37" s="11">
        <v>6.4234618984085994E-3</v>
      </c>
      <c r="BJ37" s="11"/>
      <c r="BK37" s="11">
        <v>2.1360083007879245E-3</v>
      </c>
      <c r="BL37" s="11">
        <v>4.0508912683766708E-3</v>
      </c>
      <c r="BM37" s="11"/>
      <c r="BN37" s="11">
        <v>5.958092348449644E-3</v>
      </c>
      <c r="BO37" s="21"/>
    </row>
    <row r="38" spans="1:69" x14ac:dyDescent="0.2">
      <c r="A38" s="2" t="s">
        <v>452</v>
      </c>
      <c r="B38" s="5"/>
      <c r="C38" s="13">
        <v>0.81531152472518376</v>
      </c>
      <c r="D38" s="13">
        <v>0.71534391952726817</v>
      </c>
      <c r="E38" s="13">
        <v>0.77147097165626766</v>
      </c>
      <c r="F38" s="13"/>
      <c r="G38" s="13">
        <v>0.9203546650512624</v>
      </c>
      <c r="H38" s="13">
        <v>0.86173078354044197</v>
      </c>
      <c r="I38" s="13">
        <v>0.86652332358025697</v>
      </c>
      <c r="J38" s="13">
        <v>0.88623868937566563</v>
      </c>
      <c r="K38" s="13"/>
      <c r="L38" s="13">
        <v>0.84809526404708702</v>
      </c>
      <c r="M38" s="13">
        <v>0.89958715199723327</v>
      </c>
      <c r="N38" s="13">
        <v>0.46214237918405499</v>
      </c>
      <c r="O38" s="13">
        <v>0.77805647126272037</v>
      </c>
      <c r="P38" s="13">
        <v>0.87099476536718801</v>
      </c>
      <c r="Q38" s="13"/>
      <c r="R38" s="13">
        <v>0.91413943831611888</v>
      </c>
      <c r="S38" s="13">
        <v>0.93671541348518184</v>
      </c>
      <c r="T38" s="13">
        <v>0.76576179101091013</v>
      </c>
      <c r="U38" s="13">
        <v>0.86652332358025697</v>
      </c>
      <c r="V38" s="13">
        <v>0.82376372844704937</v>
      </c>
      <c r="W38" s="13">
        <v>0.94282297337769705</v>
      </c>
      <c r="X38" s="13">
        <v>0.7546091837543214</v>
      </c>
      <c r="Y38" s="13"/>
      <c r="Z38" s="13">
        <v>1</v>
      </c>
      <c r="AA38" s="13"/>
      <c r="AB38" s="13">
        <v>0.92196852201275459</v>
      </c>
      <c r="AC38" s="13"/>
      <c r="AD38" s="13">
        <v>0.91317147022541223</v>
      </c>
      <c r="AE38" s="13">
        <v>0.93104992220141547</v>
      </c>
      <c r="AF38" s="13">
        <v>0.919522441496196</v>
      </c>
      <c r="AG38" s="13">
        <v>0.92848914624666157</v>
      </c>
      <c r="AH38" s="13"/>
      <c r="AI38" s="13">
        <v>0.81077393075356419</v>
      </c>
      <c r="AJ38" s="13">
        <v>0.92914700858177091</v>
      </c>
      <c r="AK38" s="13">
        <v>0.85658126958481484</v>
      </c>
      <c r="AL38" s="13">
        <v>0.85920309548104223</v>
      </c>
      <c r="AM38" s="13"/>
      <c r="AN38" s="13">
        <v>0.85920309548104223</v>
      </c>
      <c r="AO38" s="13"/>
      <c r="AP38" s="13">
        <v>0.92781895306017814</v>
      </c>
      <c r="AQ38" s="13">
        <v>1</v>
      </c>
      <c r="AR38" s="13">
        <v>0.93285329530288652</v>
      </c>
      <c r="AS38" s="13"/>
      <c r="AT38" s="13">
        <v>0.93671541348518172</v>
      </c>
      <c r="AU38" s="13">
        <v>0.81231103499514046</v>
      </c>
      <c r="AV38" s="13"/>
      <c r="AW38" s="13">
        <v>0.85811094303346747</v>
      </c>
      <c r="AX38" s="13">
        <v>0.94282297337769705</v>
      </c>
      <c r="AY38" s="13">
        <v>0.87369399556727279</v>
      </c>
      <c r="AZ38" s="13"/>
      <c r="BA38" s="13">
        <v>0.89406251425270233</v>
      </c>
      <c r="BB38" s="13">
        <v>0.93400403462580261</v>
      </c>
      <c r="BC38" s="13"/>
      <c r="BD38" s="13">
        <v>0.92914700858177091</v>
      </c>
      <c r="BE38" s="13"/>
      <c r="BF38" s="13">
        <v>0.393643404107205</v>
      </c>
      <c r="BG38" s="13"/>
      <c r="BH38" s="13">
        <v>0.46006298102941656</v>
      </c>
      <c r="BI38" s="13">
        <v>0.17392892415420508</v>
      </c>
      <c r="BJ38" s="13"/>
      <c r="BK38" s="13">
        <v>0</v>
      </c>
      <c r="BL38" s="13">
        <v>0</v>
      </c>
      <c r="BM38" s="13"/>
      <c r="BN38" s="13">
        <v>0</v>
      </c>
      <c r="BO38" s="21"/>
      <c r="BQ38" s="5"/>
    </row>
    <row r="40" spans="1:69" x14ac:dyDescent="0.2">
      <c r="A40" s="10" t="s">
        <v>450</v>
      </c>
    </row>
    <row r="41" spans="1:69" x14ac:dyDescent="0.2">
      <c r="A41" s="15" t="s">
        <v>463</v>
      </c>
      <c r="B41" s="1" t="s">
        <v>464</v>
      </c>
    </row>
    <row r="42" spans="1:69" x14ac:dyDescent="0.2">
      <c r="A42" s="15" t="s">
        <v>462</v>
      </c>
      <c r="B42" s="1" t="s">
        <v>465</v>
      </c>
    </row>
    <row r="43" spans="1:69" x14ac:dyDescent="0.2">
      <c r="A43" s="15" t="s">
        <v>451</v>
      </c>
      <c r="B43" s="26" t="s">
        <v>466</v>
      </c>
    </row>
    <row r="44" spans="1:69" x14ac:dyDescent="0.2">
      <c r="A44" s="27" t="s">
        <v>453</v>
      </c>
      <c r="B44" s="1" t="s">
        <v>517</v>
      </c>
    </row>
    <row r="45" spans="1:69" x14ac:dyDescent="0.2">
      <c r="A45" s="2" t="s">
        <v>455</v>
      </c>
    </row>
    <row r="46" spans="1:69" x14ac:dyDescent="0.2">
      <c r="A46" s="2" t="s">
        <v>190</v>
      </c>
      <c r="B46" s="1" t="s">
        <v>475</v>
      </c>
    </row>
    <row r="47" spans="1:69" x14ac:dyDescent="0.2">
      <c r="A47" s="2" t="s">
        <v>456</v>
      </c>
      <c r="B47" s="1" t="s">
        <v>459</v>
      </c>
    </row>
    <row r="48" spans="1:69" x14ac:dyDescent="0.2">
      <c r="A48" s="2" t="s">
        <v>445</v>
      </c>
      <c r="B48" s="1" t="s">
        <v>459</v>
      </c>
    </row>
    <row r="49" spans="1:67" ht="18" x14ac:dyDescent="0.2">
      <c r="A49" s="30" t="s">
        <v>468</v>
      </c>
      <c r="B49" s="1" t="s">
        <v>458</v>
      </c>
    </row>
    <row r="50" spans="1:67" ht="18" x14ac:dyDescent="0.2">
      <c r="A50" s="25" t="s">
        <v>443</v>
      </c>
      <c r="B50" s="1" t="s">
        <v>458</v>
      </c>
    </row>
    <row r="51" spans="1:67" x14ac:dyDescent="0.2">
      <c r="A51" s="2" t="s">
        <v>457</v>
      </c>
    </row>
    <row r="52" spans="1:67" x14ac:dyDescent="0.2">
      <c r="A52" s="2" t="s">
        <v>180</v>
      </c>
      <c r="B52" s="1" t="s">
        <v>460</v>
      </c>
      <c r="BO52" s="2"/>
    </row>
    <row r="53" spans="1:67" x14ac:dyDescent="0.2">
      <c r="A53" s="2" t="s">
        <v>181</v>
      </c>
      <c r="B53" s="1" t="s">
        <v>461</v>
      </c>
      <c r="BO53" s="2"/>
    </row>
    <row r="54" spans="1:67" x14ac:dyDescent="0.2">
      <c r="BO54" s="2"/>
    </row>
    <row r="55" spans="1:67" x14ac:dyDescent="0.2">
      <c r="BO55" s="2"/>
    </row>
    <row r="56" spans="1:67" x14ac:dyDescent="0.2">
      <c r="BO56" s="2"/>
    </row>
    <row r="57" spans="1:67" x14ac:dyDescent="0.2">
      <c r="BO57" s="2"/>
    </row>
    <row r="58" spans="1:67" x14ac:dyDescent="0.2">
      <c r="BO58" s="2"/>
    </row>
    <row r="59" spans="1:67" x14ac:dyDescent="0.2">
      <c r="BO59" s="2"/>
    </row>
    <row r="60" spans="1:67" x14ac:dyDescent="0.2">
      <c r="BO60" s="2"/>
    </row>
    <row r="61" spans="1:67" x14ac:dyDescent="0.2">
      <c r="BO61" s="2"/>
    </row>
    <row r="62" spans="1:67" x14ac:dyDescent="0.2">
      <c r="BO62" s="2"/>
    </row>
    <row r="63" spans="1:67" x14ac:dyDescent="0.2">
      <c r="BO63" s="2"/>
    </row>
    <row r="64" spans="1:67" x14ac:dyDescent="0.2">
      <c r="BO64" s="2"/>
    </row>
    <row r="65" spans="67:67" x14ac:dyDescent="0.2">
      <c r="BO65" s="2"/>
    </row>
    <row r="66" spans="67:67" x14ac:dyDescent="0.2">
      <c r="BO66" s="2"/>
    </row>
    <row r="67" spans="67:67" x14ac:dyDescent="0.2">
      <c r="BO67" s="2"/>
    </row>
    <row r="68" spans="67:67" x14ac:dyDescent="0.2">
      <c r="BO68" s="2"/>
    </row>
    <row r="69" spans="67:67" x14ac:dyDescent="0.2">
      <c r="BO69" s="2"/>
    </row>
    <row r="70" spans="67:67" x14ac:dyDescent="0.2">
      <c r="BO70" s="2"/>
    </row>
    <row r="71" spans="67:67" x14ac:dyDescent="0.2">
      <c r="BO71" s="2"/>
    </row>
    <row r="72" spans="67:67" x14ac:dyDescent="0.2">
      <c r="BO72" s="2"/>
    </row>
    <row r="73" spans="67:67" x14ac:dyDescent="0.2">
      <c r="BO73" s="2"/>
    </row>
    <row r="74" spans="67:67" x14ac:dyDescent="0.2">
      <c r="BO74" s="2"/>
    </row>
    <row r="75" spans="67:67" x14ac:dyDescent="0.2">
      <c r="BO75" s="2"/>
    </row>
    <row r="76" spans="67:67" x14ac:dyDescent="0.2">
      <c r="BO76" s="2"/>
    </row>
    <row r="77" spans="67:67" x14ac:dyDescent="0.2">
      <c r="BO77" s="2"/>
    </row>
    <row r="78" spans="67:67" x14ac:dyDescent="0.2">
      <c r="BO78" s="2"/>
    </row>
    <row r="79" spans="67:67" x14ac:dyDescent="0.2">
      <c r="BO79" s="2"/>
    </row>
    <row r="80" spans="67:67" x14ac:dyDescent="0.2">
      <c r="BO80" s="2"/>
    </row>
    <row r="81" spans="67:67" x14ac:dyDescent="0.2">
      <c r="BO81" s="2"/>
    </row>
    <row r="83" spans="67:67" x14ac:dyDescent="0.2">
      <c r="BO83" s="2"/>
    </row>
    <row r="85" spans="67:67" x14ac:dyDescent="0.2">
      <c r="BO85" s="2"/>
    </row>
    <row r="86" spans="67:67" x14ac:dyDescent="0.2">
      <c r="BO86" s="2"/>
    </row>
    <row r="87" spans="67:67" x14ac:dyDescent="0.2">
      <c r="BO87" s="2"/>
    </row>
    <row r="88" spans="67:67" x14ac:dyDescent="0.2">
      <c r="BO88" s="2"/>
    </row>
    <row r="90" spans="67:67" x14ac:dyDescent="0.2">
      <c r="BO90" s="2"/>
    </row>
    <row r="92" spans="67:67" x14ac:dyDescent="0.2">
      <c r="BO92" s="2"/>
    </row>
    <row r="94" spans="67:67" x14ac:dyDescent="0.2">
      <c r="BO94" s="2"/>
    </row>
    <row r="95" spans="67:67" x14ac:dyDescent="0.2">
      <c r="BO95" s="2"/>
    </row>
    <row r="96" spans="67:67" x14ac:dyDescent="0.2">
      <c r="BO96" s="2"/>
    </row>
    <row r="97" spans="67:67" x14ac:dyDescent="0.2">
      <c r="BO97" s="2"/>
    </row>
    <row r="98" spans="67:67" x14ac:dyDescent="0.2">
      <c r="BO98" s="2"/>
    </row>
    <row r="101" spans="67:67" x14ac:dyDescent="0.2">
      <c r="BO101" s="2"/>
    </row>
    <row r="102" spans="67:67" x14ac:dyDescent="0.2">
      <c r="BO102" s="2"/>
    </row>
    <row r="103" spans="67:67" x14ac:dyDescent="0.2">
      <c r="BO103" s="2"/>
    </row>
    <row r="105" spans="67:67" x14ac:dyDescent="0.2">
      <c r="BO105" s="2"/>
    </row>
    <row r="106" spans="67:67" x14ac:dyDescent="0.2">
      <c r="BO106" s="2"/>
    </row>
  </sheetData>
  <pageMargins left="0.75" right="0.75" top="1" bottom="1" header="0.5" footer="0.5"/>
  <pageSetup paperSize="9" orientation="portrait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9"/>
  <sheetViews>
    <sheetView tabSelected="1" workbookViewId="0">
      <pane xSplit="1940" ySplit="2400" topLeftCell="A29" activePane="bottomRight"/>
      <selection pane="topRight" activeCell="A3" sqref="A3"/>
      <selection pane="bottomLeft" activeCell="A39" sqref="A39:XFD39"/>
      <selection pane="bottomRight" activeCell="A39" sqref="A39:XFD39"/>
    </sheetView>
  </sheetViews>
  <sheetFormatPr baseColWidth="10" defaultColWidth="9" defaultRowHeight="16" x14ac:dyDescent="0.2"/>
  <cols>
    <col min="1" max="1" width="12.1640625" style="2" customWidth="1"/>
    <col min="2" max="2" width="2.5" style="2" customWidth="1"/>
    <col min="14" max="14" width="3.83203125" customWidth="1"/>
    <col min="22" max="22" width="5.5" customWidth="1"/>
  </cols>
  <sheetData>
    <row r="1" spans="1:29" x14ac:dyDescent="0.2">
      <c r="A1" s="38" t="s">
        <v>516</v>
      </c>
    </row>
    <row r="2" spans="1:29" ht="19" x14ac:dyDescent="0.25">
      <c r="C2" s="28" t="s">
        <v>449</v>
      </c>
    </row>
    <row r="3" spans="1:29" x14ac:dyDescent="0.2">
      <c r="C3" t="s">
        <v>494</v>
      </c>
    </row>
    <row r="5" spans="1:29" x14ac:dyDescent="0.2">
      <c r="A5" s="2" t="s">
        <v>454</v>
      </c>
      <c r="C5" s="19" t="s">
        <v>191</v>
      </c>
      <c r="O5" s="19" t="s">
        <v>192</v>
      </c>
      <c r="W5" s="19" t="s">
        <v>211</v>
      </c>
    </row>
    <row r="6" spans="1:29" s="2" customFormat="1" ht="18" x14ac:dyDescent="0.2">
      <c r="A6" s="2" t="s">
        <v>446</v>
      </c>
      <c r="C6" s="2" t="s">
        <v>444</v>
      </c>
      <c r="D6" s="2" t="s">
        <v>445</v>
      </c>
      <c r="E6" s="2" t="s">
        <v>444</v>
      </c>
      <c r="F6" s="2" t="s">
        <v>445</v>
      </c>
      <c r="G6" s="2" t="s">
        <v>444</v>
      </c>
      <c r="H6" s="2" t="s">
        <v>445</v>
      </c>
      <c r="I6" s="2" t="s">
        <v>444</v>
      </c>
      <c r="J6" s="25" t="s">
        <v>443</v>
      </c>
      <c r="K6" s="25" t="s">
        <v>443</v>
      </c>
      <c r="L6" s="25" t="s">
        <v>443</v>
      </c>
      <c r="M6" s="25" t="s">
        <v>443</v>
      </c>
      <c r="N6" s="25"/>
      <c r="O6" s="25" t="s">
        <v>443</v>
      </c>
      <c r="P6" s="2" t="s">
        <v>445</v>
      </c>
      <c r="Q6" s="25" t="s">
        <v>443</v>
      </c>
      <c r="R6" s="25" t="s">
        <v>443</v>
      </c>
      <c r="S6" s="25" t="s">
        <v>443</v>
      </c>
      <c r="T6" s="25" t="s">
        <v>443</v>
      </c>
      <c r="U6" s="2" t="s">
        <v>444</v>
      </c>
      <c r="W6" s="25" t="s">
        <v>443</v>
      </c>
      <c r="X6" s="25" t="s">
        <v>443</v>
      </c>
      <c r="Y6" s="25" t="s">
        <v>443</v>
      </c>
      <c r="Z6" s="25" t="s">
        <v>443</v>
      </c>
      <c r="AA6" s="25" t="s">
        <v>443</v>
      </c>
      <c r="AB6" s="25" t="s">
        <v>443</v>
      </c>
      <c r="AC6" s="2" t="s">
        <v>444</v>
      </c>
    </row>
    <row r="7" spans="1:29" s="2" customFormat="1" x14ac:dyDescent="0.2">
      <c r="A7" s="2" t="s">
        <v>447</v>
      </c>
      <c r="J7" s="2" t="s">
        <v>180</v>
      </c>
      <c r="K7" s="2" t="s">
        <v>181</v>
      </c>
      <c r="L7" s="2" t="s">
        <v>180</v>
      </c>
      <c r="M7" s="2" t="s">
        <v>181</v>
      </c>
    </row>
    <row r="8" spans="1:29" s="2" customFormat="1" x14ac:dyDescent="0.2">
      <c r="A8" s="2" t="s">
        <v>448</v>
      </c>
      <c r="C8" s="2" t="s">
        <v>100</v>
      </c>
      <c r="D8" s="2" t="s">
        <v>101</v>
      </c>
      <c r="E8" s="2" t="s">
        <v>102</v>
      </c>
      <c r="F8" s="2" t="s">
        <v>103</v>
      </c>
      <c r="G8" s="2" t="s">
        <v>104</v>
      </c>
      <c r="H8" s="2" t="s">
        <v>105</v>
      </c>
      <c r="I8" s="2" t="s">
        <v>106</v>
      </c>
      <c r="J8" s="2" t="s">
        <v>107</v>
      </c>
      <c r="K8" s="2" t="s">
        <v>108</v>
      </c>
      <c r="L8" s="2" t="s">
        <v>109</v>
      </c>
      <c r="M8" s="2" t="s">
        <v>110</v>
      </c>
      <c r="O8" s="2" t="s">
        <v>111</v>
      </c>
      <c r="P8" s="2" t="s">
        <v>112</v>
      </c>
      <c r="Q8" s="2" t="s">
        <v>113</v>
      </c>
      <c r="R8" s="2" t="s">
        <v>114</v>
      </c>
      <c r="S8" s="2" t="s">
        <v>115</v>
      </c>
      <c r="T8" s="2" t="s">
        <v>117</v>
      </c>
      <c r="U8" s="2" t="s">
        <v>116</v>
      </c>
      <c r="W8" s="2" t="s">
        <v>118</v>
      </c>
      <c r="X8" s="2" t="s">
        <v>119</v>
      </c>
      <c r="Y8" s="2" t="s">
        <v>120</v>
      </c>
      <c r="Z8" s="2" t="s">
        <v>121</v>
      </c>
      <c r="AA8" s="2" t="s">
        <v>122</v>
      </c>
      <c r="AB8" s="2" t="s">
        <v>124</v>
      </c>
      <c r="AC8" s="2" t="s">
        <v>123</v>
      </c>
    </row>
    <row r="10" spans="1:29" s="2" customFormat="1" x14ac:dyDescent="0.2">
      <c r="A10" s="2" t="s">
        <v>2</v>
      </c>
      <c r="C10" s="2">
        <v>0.88</v>
      </c>
      <c r="D10" s="2">
        <v>1.81</v>
      </c>
      <c r="E10" s="2">
        <v>0.97</v>
      </c>
      <c r="F10" s="2">
        <v>1.84</v>
      </c>
      <c r="G10" s="2">
        <v>1.05</v>
      </c>
      <c r="H10" s="2">
        <v>1.79</v>
      </c>
      <c r="I10" s="2">
        <v>0.83</v>
      </c>
      <c r="J10" s="2">
        <v>5.46</v>
      </c>
      <c r="K10" s="4">
        <v>5.6</v>
      </c>
      <c r="L10" s="2">
        <v>5.65</v>
      </c>
      <c r="M10" s="2">
        <v>5.01</v>
      </c>
      <c r="O10" s="2">
        <v>5.65</v>
      </c>
      <c r="P10" s="2">
        <v>1.94</v>
      </c>
      <c r="Q10" s="2">
        <v>5.88</v>
      </c>
      <c r="R10" s="2">
        <v>4.3899999999999997</v>
      </c>
      <c r="S10" s="2">
        <v>2.71</v>
      </c>
      <c r="T10" s="2">
        <v>6.21</v>
      </c>
      <c r="U10" s="2">
        <v>1.29</v>
      </c>
      <c r="W10" s="2">
        <v>4.26</v>
      </c>
      <c r="X10" s="2">
        <v>4.32</v>
      </c>
      <c r="Y10" s="2">
        <v>4.3600000000000003</v>
      </c>
      <c r="Z10" s="2">
        <v>4.79</v>
      </c>
      <c r="AA10" s="2">
        <v>2.44</v>
      </c>
      <c r="AB10" s="2">
        <v>3.23</v>
      </c>
      <c r="AC10" s="2">
        <v>0.83</v>
      </c>
    </row>
    <row r="11" spans="1:29" s="2" customFormat="1" x14ac:dyDescent="0.2">
      <c r="A11" s="2" t="s">
        <v>26</v>
      </c>
      <c r="C11" s="2">
        <v>1.55</v>
      </c>
      <c r="D11" s="2">
        <v>1.32</v>
      </c>
      <c r="E11" s="2">
        <v>1.72</v>
      </c>
      <c r="F11" s="2">
        <v>1.33</v>
      </c>
      <c r="G11" s="2">
        <v>1.32</v>
      </c>
      <c r="H11" s="2">
        <v>1.48</v>
      </c>
      <c r="I11" s="2">
        <v>0.88</v>
      </c>
      <c r="J11" s="2">
        <v>1.02</v>
      </c>
      <c r="K11" s="4">
        <v>1.3</v>
      </c>
      <c r="L11" s="2">
        <v>1.52</v>
      </c>
      <c r="M11" s="2">
        <v>1.25</v>
      </c>
      <c r="O11" s="2">
        <v>1.05</v>
      </c>
      <c r="P11" s="2">
        <v>1.53</v>
      </c>
      <c r="Q11" s="2">
        <v>1.03</v>
      </c>
      <c r="R11" s="2">
        <v>1.33</v>
      </c>
      <c r="S11" s="2">
        <v>1.29</v>
      </c>
      <c r="T11" s="2">
        <v>1.18</v>
      </c>
      <c r="U11" s="4">
        <v>0.9</v>
      </c>
      <c r="W11" s="2">
        <v>1.22</v>
      </c>
      <c r="X11" s="2">
        <v>1.08</v>
      </c>
      <c r="Y11" s="2">
        <v>1.19</v>
      </c>
      <c r="Z11" s="2">
        <v>1.29</v>
      </c>
      <c r="AA11" s="2">
        <v>1.35</v>
      </c>
      <c r="AB11" s="2">
        <v>1.24</v>
      </c>
      <c r="AC11" s="2">
        <v>0.74</v>
      </c>
    </row>
    <row r="12" spans="1:29" s="2" customFormat="1" x14ac:dyDescent="0.2">
      <c r="A12" s="2" t="s">
        <v>1</v>
      </c>
      <c r="C12" s="4">
        <v>0.1</v>
      </c>
      <c r="D12" s="2">
        <v>0.18</v>
      </c>
      <c r="E12" s="15" t="s">
        <v>462</v>
      </c>
      <c r="F12" s="15" t="s">
        <v>462</v>
      </c>
      <c r="G12" s="15" t="s">
        <v>462</v>
      </c>
      <c r="H12" s="15" t="s">
        <v>451</v>
      </c>
      <c r="I12" s="2">
        <v>0.09</v>
      </c>
      <c r="J12" s="2">
        <v>0.14000000000000001</v>
      </c>
      <c r="K12" s="2">
        <v>0.16</v>
      </c>
      <c r="L12" s="15" t="s">
        <v>451</v>
      </c>
      <c r="M12" s="15" t="s">
        <v>451</v>
      </c>
      <c r="O12" s="2">
        <v>0.28000000000000003</v>
      </c>
      <c r="P12" s="2">
        <v>0.35</v>
      </c>
      <c r="Q12" s="2">
        <v>0.26</v>
      </c>
      <c r="R12" s="2">
        <v>0.42</v>
      </c>
      <c r="S12" s="2">
        <v>0.96</v>
      </c>
      <c r="T12" s="2">
        <v>0.16</v>
      </c>
      <c r="U12" s="2">
        <v>0.37</v>
      </c>
      <c r="W12" s="2">
        <v>0.42</v>
      </c>
      <c r="X12" s="2">
        <v>0.43</v>
      </c>
      <c r="Y12" s="2">
        <v>0.38</v>
      </c>
      <c r="Z12" s="2">
        <v>0.09</v>
      </c>
      <c r="AA12" s="4">
        <v>0.3</v>
      </c>
      <c r="AB12" s="2">
        <v>0.37</v>
      </c>
      <c r="AC12" s="2">
        <v>0.23</v>
      </c>
    </row>
    <row r="13" spans="1:29" s="2" customFormat="1" x14ac:dyDescent="0.2">
      <c r="A13" s="2" t="s">
        <v>3</v>
      </c>
      <c r="D13" s="2">
        <v>0.34</v>
      </c>
      <c r="E13" s="2">
        <v>0.28999999999999998</v>
      </c>
      <c r="F13" s="2">
        <v>0.39</v>
      </c>
      <c r="G13" s="15">
        <v>0.15</v>
      </c>
      <c r="H13" s="2">
        <v>0.34</v>
      </c>
      <c r="I13" s="2">
        <v>0.43</v>
      </c>
      <c r="J13" s="2">
        <v>0.44</v>
      </c>
      <c r="K13" s="2">
        <v>0.46</v>
      </c>
      <c r="L13" s="2">
        <v>0.08</v>
      </c>
      <c r="M13" s="2">
        <v>0.34</v>
      </c>
      <c r="O13" s="2">
        <v>0.43</v>
      </c>
      <c r="P13" s="4">
        <v>0.5</v>
      </c>
      <c r="Q13" s="4">
        <v>0.2</v>
      </c>
      <c r="R13" s="15">
        <v>0.15</v>
      </c>
      <c r="S13" s="2">
        <v>0.19</v>
      </c>
      <c r="T13" s="2">
        <v>0.47</v>
      </c>
      <c r="U13" s="2">
        <v>0.63</v>
      </c>
      <c r="W13" s="15" t="s">
        <v>462</v>
      </c>
      <c r="X13" s="2">
        <v>0.27</v>
      </c>
      <c r="Y13" s="15">
        <v>0.15</v>
      </c>
      <c r="Z13" s="15">
        <v>0.15</v>
      </c>
      <c r="AA13" s="2">
        <v>0.68</v>
      </c>
      <c r="AB13" s="2">
        <v>0.63</v>
      </c>
      <c r="AC13" s="2">
        <v>0.33</v>
      </c>
    </row>
    <row r="14" spans="1:29" s="2" customFormat="1" x14ac:dyDescent="0.2">
      <c r="A14" s="2" t="s">
        <v>4</v>
      </c>
      <c r="C14" s="15" t="s">
        <v>463</v>
      </c>
      <c r="D14" s="15" t="s">
        <v>463</v>
      </c>
      <c r="E14" s="15" t="s">
        <v>463</v>
      </c>
      <c r="F14" s="15" t="s">
        <v>463</v>
      </c>
      <c r="G14" s="15" t="s">
        <v>463</v>
      </c>
      <c r="H14" s="15" t="s">
        <v>463</v>
      </c>
      <c r="I14" s="15" t="s">
        <v>463</v>
      </c>
      <c r="J14" s="15" t="s">
        <v>463</v>
      </c>
      <c r="K14" s="15" t="s">
        <v>463</v>
      </c>
      <c r="L14" s="15" t="s">
        <v>463</v>
      </c>
      <c r="M14" s="15" t="s">
        <v>463</v>
      </c>
      <c r="N14" s="15"/>
      <c r="O14" s="15" t="s">
        <v>463</v>
      </c>
      <c r="P14" s="15" t="s">
        <v>463</v>
      </c>
      <c r="Q14" s="15" t="s">
        <v>463</v>
      </c>
      <c r="R14" s="15" t="s">
        <v>463</v>
      </c>
      <c r="S14" s="15" t="s">
        <v>463</v>
      </c>
      <c r="T14" s="15" t="s">
        <v>463</v>
      </c>
      <c r="U14" s="15" t="s">
        <v>463</v>
      </c>
      <c r="V14" s="15"/>
      <c r="W14" s="15" t="s">
        <v>463</v>
      </c>
      <c r="X14" s="15" t="s">
        <v>463</v>
      </c>
      <c r="Y14" s="15" t="s">
        <v>463</v>
      </c>
      <c r="Z14" s="15" t="s">
        <v>463</v>
      </c>
      <c r="AA14" s="15" t="s">
        <v>463</v>
      </c>
      <c r="AB14" s="15" t="s">
        <v>463</v>
      </c>
      <c r="AC14" s="15" t="s">
        <v>463</v>
      </c>
    </row>
    <row r="15" spans="1:29" s="2" customFormat="1" x14ac:dyDescent="0.2">
      <c r="A15" s="2" t="s">
        <v>41</v>
      </c>
      <c r="C15" s="15" t="s">
        <v>463</v>
      </c>
      <c r="D15" s="15" t="s">
        <v>463</v>
      </c>
      <c r="E15" s="15" t="s">
        <v>463</v>
      </c>
      <c r="F15" s="15" t="s">
        <v>463</v>
      </c>
      <c r="G15" s="15" t="s">
        <v>463</v>
      </c>
      <c r="H15" s="15" t="s">
        <v>463</v>
      </c>
      <c r="I15" s="15" t="s">
        <v>463</v>
      </c>
      <c r="J15" s="15" t="s">
        <v>463</v>
      </c>
      <c r="K15" s="15" t="s">
        <v>463</v>
      </c>
      <c r="L15" s="15" t="s">
        <v>463</v>
      </c>
      <c r="M15" s="15" t="s">
        <v>463</v>
      </c>
      <c r="N15" s="15"/>
      <c r="O15" s="15" t="s">
        <v>463</v>
      </c>
      <c r="P15" s="15" t="s">
        <v>463</v>
      </c>
      <c r="Q15" s="15" t="s">
        <v>463</v>
      </c>
      <c r="R15" s="15" t="s">
        <v>463</v>
      </c>
      <c r="S15" s="15" t="s">
        <v>463</v>
      </c>
      <c r="T15" s="15" t="s">
        <v>463</v>
      </c>
      <c r="U15" s="15" t="s">
        <v>463</v>
      </c>
      <c r="V15" s="15"/>
      <c r="W15" s="15" t="s">
        <v>463</v>
      </c>
      <c r="X15" s="15" t="s">
        <v>463</v>
      </c>
      <c r="Y15" s="15" t="s">
        <v>463</v>
      </c>
      <c r="Z15" s="15" t="s">
        <v>463</v>
      </c>
      <c r="AA15" s="15" t="s">
        <v>463</v>
      </c>
      <c r="AB15" s="15" t="s">
        <v>463</v>
      </c>
      <c r="AC15" s="15" t="s">
        <v>463</v>
      </c>
    </row>
    <row r="16" spans="1:29" s="2" customFormat="1" x14ac:dyDescent="0.2">
      <c r="A16" s="2" t="s">
        <v>0</v>
      </c>
      <c r="C16" s="2">
        <v>0.57999999999999996</v>
      </c>
      <c r="D16" s="2">
        <v>0.88</v>
      </c>
      <c r="E16" s="2">
        <v>0.47</v>
      </c>
      <c r="F16" s="2">
        <v>0.76</v>
      </c>
      <c r="G16" s="2">
        <v>0.49</v>
      </c>
      <c r="H16" s="4">
        <v>0.7</v>
      </c>
      <c r="I16" s="2">
        <v>0.32</v>
      </c>
      <c r="J16" s="2">
        <v>1.81</v>
      </c>
      <c r="K16" s="2">
        <v>1.91</v>
      </c>
      <c r="L16" s="2">
        <v>2.25</v>
      </c>
      <c r="M16" s="2">
        <v>1.74</v>
      </c>
      <c r="O16" s="2">
        <v>2.25</v>
      </c>
      <c r="P16" s="2">
        <v>0.87</v>
      </c>
      <c r="Q16" s="2">
        <v>1.96</v>
      </c>
      <c r="R16" s="2">
        <v>1.87</v>
      </c>
      <c r="S16" s="2">
        <v>1.43</v>
      </c>
      <c r="T16" s="2">
        <v>2.09</v>
      </c>
      <c r="U16" s="2">
        <v>0.64</v>
      </c>
      <c r="W16" s="2">
        <v>2.13</v>
      </c>
      <c r="X16" s="2">
        <v>2.2200000000000002</v>
      </c>
      <c r="Y16" s="2">
        <v>2.11</v>
      </c>
      <c r="Z16" s="2">
        <v>2.0499999999999998</v>
      </c>
      <c r="AA16" s="4">
        <v>1.1000000000000001</v>
      </c>
      <c r="AB16" s="2">
        <v>1.08</v>
      </c>
      <c r="AC16" s="2">
        <v>0.62</v>
      </c>
    </row>
    <row r="17" spans="1:35" s="2" customFormat="1" x14ac:dyDescent="0.2">
      <c r="A17" s="2" t="s">
        <v>5</v>
      </c>
      <c r="C17" s="2">
        <v>59.54</v>
      </c>
      <c r="D17" s="2">
        <v>58.58</v>
      </c>
      <c r="E17" s="2">
        <v>59.67</v>
      </c>
      <c r="F17" s="2">
        <v>58.59</v>
      </c>
      <c r="G17" s="2">
        <v>58.51</v>
      </c>
      <c r="H17" s="2">
        <v>58.54</v>
      </c>
      <c r="I17" s="2">
        <v>60.01</v>
      </c>
      <c r="J17" s="2">
        <v>55.46</v>
      </c>
      <c r="K17" s="2">
        <v>54.77</v>
      </c>
      <c r="L17" s="2">
        <v>54.67</v>
      </c>
      <c r="M17" s="2">
        <v>55.84</v>
      </c>
      <c r="O17" s="2">
        <v>53.69</v>
      </c>
      <c r="P17" s="2">
        <v>58.04</v>
      </c>
      <c r="Q17" s="2">
        <v>53.97</v>
      </c>
      <c r="R17" s="2">
        <v>55.34</v>
      </c>
      <c r="S17" s="4">
        <v>56.6</v>
      </c>
      <c r="T17" s="2">
        <v>53.08</v>
      </c>
      <c r="U17" s="2">
        <v>59.15</v>
      </c>
      <c r="W17" s="4">
        <v>55.5</v>
      </c>
      <c r="X17" s="2">
        <v>55.51</v>
      </c>
      <c r="Y17" s="2">
        <v>55.61</v>
      </c>
      <c r="Z17" s="2">
        <v>54.91</v>
      </c>
      <c r="AA17" s="2">
        <v>57.24</v>
      </c>
      <c r="AB17" s="2">
        <v>56.54</v>
      </c>
      <c r="AC17" s="2">
        <v>60.25</v>
      </c>
    </row>
    <row r="18" spans="1:35" s="2" customFormat="1" x14ac:dyDescent="0.2">
      <c r="A18" s="2" t="s">
        <v>9</v>
      </c>
      <c r="C18" s="2">
        <v>41.02</v>
      </c>
      <c r="D18" s="2">
        <v>40.49</v>
      </c>
      <c r="E18" s="2">
        <v>40.840000000000003</v>
      </c>
      <c r="F18" s="4">
        <v>40.4</v>
      </c>
      <c r="G18" s="2">
        <v>40.549999999999997</v>
      </c>
      <c r="H18" s="2">
        <v>40.380000000000003</v>
      </c>
      <c r="I18" s="2">
        <v>40.81</v>
      </c>
      <c r="J18" s="2">
        <v>39.69</v>
      </c>
      <c r="K18" s="2">
        <v>39.39</v>
      </c>
      <c r="L18" s="2">
        <v>39.42</v>
      </c>
      <c r="M18" s="2">
        <v>39.770000000000003</v>
      </c>
      <c r="O18" s="2">
        <v>38.81</v>
      </c>
      <c r="P18" s="2">
        <v>40.33</v>
      </c>
      <c r="Q18" s="2">
        <v>38.869999999999997</v>
      </c>
      <c r="R18" s="2">
        <v>39.47</v>
      </c>
      <c r="S18" s="2">
        <v>39.94</v>
      </c>
      <c r="T18" s="2">
        <v>38.47</v>
      </c>
      <c r="U18" s="2">
        <v>40.659999999999997</v>
      </c>
      <c r="W18" s="2">
        <v>40.56</v>
      </c>
      <c r="X18" s="4">
        <v>39.700000000000003</v>
      </c>
      <c r="Y18" s="4">
        <v>39.700000000000003</v>
      </c>
      <c r="Z18" s="2">
        <v>39.21</v>
      </c>
      <c r="AA18" s="2">
        <v>39.99</v>
      </c>
      <c r="AB18" s="2">
        <v>39.71</v>
      </c>
      <c r="AC18" s="2">
        <v>41.11</v>
      </c>
    </row>
    <row r="19" spans="1:35" s="2" customFormat="1" x14ac:dyDescent="0.2"/>
    <row r="20" spans="1:35" s="2" customFormat="1" x14ac:dyDescent="0.2">
      <c r="A20" s="2" t="s">
        <v>10</v>
      </c>
      <c r="C20" s="2">
        <v>103.67</v>
      </c>
      <c r="D20" s="4">
        <v>103.6</v>
      </c>
      <c r="E20" s="4">
        <v>103.96000000000001</v>
      </c>
      <c r="F20" s="4">
        <v>103.31</v>
      </c>
      <c r="G20" s="4">
        <v>102.13999999999999</v>
      </c>
      <c r="H20" s="4">
        <v>103.31</v>
      </c>
      <c r="I20" s="4">
        <v>103.37</v>
      </c>
      <c r="J20" s="4">
        <v>104.02</v>
      </c>
      <c r="K20" s="4">
        <v>103.59</v>
      </c>
      <c r="L20" s="4">
        <v>103.67</v>
      </c>
      <c r="M20" s="4">
        <v>103.96000000000001</v>
      </c>
      <c r="N20" s="4"/>
      <c r="O20" s="4">
        <v>102.16</v>
      </c>
      <c r="P20" s="4">
        <v>103.56</v>
      </c>
      <c r="Q20" s="4">
        <v>102.16999999999999</v>
      </c>
      <c r="R20" s="4">
        <v>102.89</v>
      </c>
      <c r="S20" s="4">
        <v>103.12</v>
      </c>
      <c r="T20" s="4">
        <v>101.66</v>
      </c>
      <c r="U20" s="4">
        <v>103.63999999999999</v>
      </c>
      <c r="W20" s="4">
        <v>104.09</v>
      </c>
      <c r="X20" s="4">
        <v>103.53</v>
      </c>
      <c r="Y20" s="4">
        <v>103.45</v>
      </c>
      <c r="Z20" s="4">
        <v>102.41</v>
      </c>
      <c r="AA20" s="4">
        <v>103.1</v>
      </c>
      <c r="AB20" s="4">
        <v>102.8</v>
      </c>
      <c r="AC20" s="4">
        <v>104.11</v>
      </c>
    </row>
    <row r="21" spans="1:35" s="2" customFormat="1" x14ac:dyDescent="0.2"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W21" s="4"/>
      <c r="X21" s="4"/>
      <c r="Y21" s="4"/>
      <c r="Z21" s="4"/>
      <c r="AA21" s="4"/>
      <c r="AB21" s="4"/>
      <c r="AC21" s="4"/>
    </row>
    <row r="22" spans="1:35" s="2" customFormat="1" x14ac:dyDescent="0.2">
      <c r="A22" s="10" t="s">
        <v>12</v>
      </c>
    </row>
    <row r="23" spans="1:35" s="2" customFormat="1" x14ac:dyDescent="0.2"/>
    <row r="24" spans="1:35" s="2" customFormat="1" x14ac:dyDescent="0.2">
      <c r="A24" s="3" t="s">
        <v>2</v>
      </c>
      <c r="B24" s="3"/>
      <c r="C24" s="5">
        <v>1.127918681888429E-2</v>
      </c>
      <c r="D24" s="5">
        <v>2.3361114808771666E-2</v>
      </c>
      <c r="E24" s="5">
        <v>1.240162726501349E-2</v>
      </c>
      <c r="F24" s="5">
        <v>2.3811472285618016E-2</v>
      </c>
      <c r="G24" s="5">
        <v>1.3716719613719008E-2</v>
      </c>
      <c r="H24" s="5">
        <v>2.3174393737266326E-2</v>
      </c>
      <c r="I24" s="5">
        <v>1.0625672769433105E-2</v>
      </c>
      <c r="J24" s="5">
        <v>7.2246393108312809E-2</v>
      </c>
      <c r="K24" s="5">
        <v>7.4654459810095677E-2</v>
      </c>
      <c r="L24" s="5">
        <v>7.5126873450835741E-2</v>
      </c>
      <c r="M24" s="5">
        <v>6.6065791839889143E-2</v>
      </c>
      <c r="N24" s="5"/>
      <c r="O24" s="5">
        <v>7.6393344321225257E-2</v>
      </c>
      <c r="P24" s="5">
        <v>2.5163778594501422E-2</v>
      </c>
      <c r="Q24" s="5">
        <v>7.948650760272595E-2</v>
      </c>
      <c r="R24" s="5">
        <v>5.8261712844329877E-2</v>
      </c>
      <c r="S24" s="5">
        <v>3.5519528724047809E-2</v>
      </c>
      <c r="T24" s="5">
        <v>8.4846504548272111E-2</v>
      </c>
      <c r="U24" s="5">
        <v>1.6585469205237093E-2</v>
      </c>
      <c r="W24" s="5">
        <v>5.6262898802377406E-2</v>
      </c>
      <c r="X24" s="5">
        <v>5.6937029210320816E-2</v>
      </c>
      <c r="Y24" s="5">
        <v>5.7474159997508829E-2</v>
      </c>
      <c r="Z24" s="5">
        <v>6.395901437282045E-2</v>
      </c>
      <c r="AA24" s="5">
        <v>3.1926775254591484E-2</v>
      </c>
      <c r="AB24" s="5">
        <v>4.2644446313068088E-2</v>
      </c>
      <c r="AC24" s="5">
        <v>1.0541643338168439E-2</v>
      </c>
    </row>
    <row r="25" spans="1:35" s="2" customFormat="1" x14ac:dyDescent="0.2">
      <c r="A25" s="3" t="s">
        <v>26</v>
      </c>
      <c r="B25" s="3"/>
      <c r="C25" s="5">
        <v>3.0766601213181057E-2</v>
      </c>
      <c r="D25" s="5">
        <v>2.6384060032582535E-2</v>
      </c>
      <c r="E25" s="5">
        <v>3.4055565273495389E-2</v>
      </c>
      <c r="F25" s="5">
        <v>2.6654637060511282E-2</v>
      </c>
      <c r="G25" s="5">
        <v>2.6704693619887247E-2</v>
      </c>
      <c r="H25" s="5">
        <v>2.9673568167368016E-2</v>
      </c>
      <c r="I25" s="5">
        <v>1.7446717271924927E-2</v>
      </c>
      <c r="J25" s="5">
        <v>2.0901449506512584E-2</v>
      </c>
      <c r="K25" s="5">
        <v>2.6838842946999269E-2</v>
      </c>
      <c r="L25" s="5">
        <v>3.1299915255823846E-2</v>
      </c>
      <c r="M25" s="5">
        <v>2.5527109314025513E-2</v>
      </c>
      <c r="N25" s="5"/>
      <c r="O25" s="5">
        <v>2.1986144625542804E-2</v>
      </c>
      <c r="P25" s="5">
        <v>3.0733941663796931E-2</v>
      </c>
      <c r="Q25" s="5">
        <v>2.1562843000486085E-2</v>
      </c>
      <c r="R25" s="5">
        <v>2.7335251590841367E-2</v>
      </c>
      <c r="S25" s="5">
        <v>2.618426096282685E-2</v>
      </c>
      <c r="T25" s="5">
        <v>2.4967615564937311E-2</v>
      </c>
      <c r="U25" s="5">
        <v>1.7919804518873161E-2</v>
      </c>
      <c r="W25" s="5">
        <v>2.4953130751255687E-2</v>
      </c>
      <c r="X25" s="5">
        <v>2.2043853613902327E-2</v>
      </c>
      <c r="Y25" s="5">
        <v>2.4293260719769259E-2</v>
      </c>
      <c r="Z25" s="5">
        <v>2.6675260284956311E-2</v>
      </c>
      <c r="AA25" s="5">
        <v>2.7355943847817369E-2</v>
      </c>
      <c r="AB25" s="5">
        <v>2.5353291465924063E-2</v>
      </c>
      <c r="AC25" s="5">
        <v>1.4555081852340121E-2</v>
      </c>
    </row>
    <row r="26" spans="1:35" s="2" customFormat="1" x14ac:dyDescent="0.2">
      <c r="A26" s="3" t="s">
        <v>1</v>
      </c>
      <c r="B26" s="3"/>
      <c r="C26" s="5">
        <v>2.5361367608727997E-3</v>
      </c>
      <c r="D26" s="5">
        <v>4.5968998832710134E-3</v>
      </c>
      <c r="E26" s="5">
        <v>0</v>
      </c>
      <c r="F26" s="5">
        <v>0</v>
      </c>
      <c r="G26" s="5">
        <v>0</v>
      </c>
      <c r="H26" s="5">
        <v>2.049381864546776E-3</v>
      </c>
      <c r="I26" s="5">
        <v>2.2798086939158947E-3</v>
      </c>
      <c r="J26" s="5">
        <v>3.6654653135601944E-3</v>
      </c>
      <c r="K26" s="5">
        <v>4.2205132129366331E-3</v>
      </c>
      <c r="L26" s="5">
        <v>2.10481730481612E-3</v>
      </c>
      <c r="M26" s="5">
        <v>2.6092546736996826E-4</v>
      </c>
      <c r="N26" s="5"/>
      <c r="O26" s="5">
        <v>7.4910493409340549E-3</v>
      </c>
      <c r="P26" s="5">
        <v>8.9829652789175166E-3</v>
      </c>
      <c r="Q26" s="5">
        <v>6.9545172546435774E-3</v>
      </c>
      <c r="R26" s="5">
        <v>1.1029239557292382E-2</v>
      </c>
      <c r="S26" s="5">
        <v>2.489698102557604E-2</v>
      </c>
      <c r="T26" s="5">
        <v>4.3255355829515466E-3</v>
      </c>
      <c r="U26" s="5">
        <v>9.412767408616584E-3</v>
      </c>
      <c r="W26" s="5">
        <v>1.0975879915714803E-2</v>
      </c>
      <c r="X26" s="5">
        <v>1.1213909925552492E-2</v>
      </c>
      <c r="Y26" s="5">
        <v>9.9116804318324456E-3</v>
      </c>
      <c r="Z26" s="5">
        <v>2.3778601560603759E-3</v>
      </c>
      <c r="AA26" s="5">
        <v>7.767191892212053E-3</v>
      </c>
      <c r="AB26" s="5">
        <v>9.665831788917674E-3</v>
      </c>
      <c r="AC26" s="5">
        <v>5.7801034761771506E-3</v>
      </c>
    </row>
    <row r="27" spans="1:35" s="2" customFormat="1" x14ac:dyDescent="0.2">
      <c r="A27" s="3" t="s">
        <v>3</v>
      </c>
      <c r="B27" s="3"/>
      <c r="C27" s="5">
        <v>0</v>
      </c>
      <c r="D27" s="5">
        <v>4.4583620144484784E-3</v>
      </c>
      <c r="E27" s="5">
        <v>3.7669196956271636E-3</v>
      </c>
      <c r="F27" s="5">
        <v>5.1276037559778893E-3</v>
      </c>
      <c r="G27" s="5">
        <v>2.9198804270211061E-3</v>
      </c>
      <c r="H27" s="5">
        <v>4.4721430969821736E-3</v>
      </c>
      <c r="I27" s="5">
        <v>5.5927862867730252E-3</v>
      </c>
      <c r="J27" s="5">
        <v>5.9150392059553209E-3</v>
      </c>
      <c r="K27" s="5">
        <v>6.2302716911582486E-3</v>
      </c>
      <c r="L27" s="5">
        <v>1.0807326653244861E-3</v>
      </c>
      <c r="M27" s="5">
        <v>4.5551140972295541E-3</v>
      </c>
      <c r="N27" s="5"/>
      <c r="O27" s="5">
        <v>5.9068637653349127E-3</v>
      </c>
      <c r="P27" s="5">
        <v>6.589091730661403E-3</v>
      </c>
      <c r="Q27" s="5">
        <v>2.7468029762957673E-3</v>
      </c>
      <c r="R27" s="5">
        <v>9.4383959405732268E-4</v>
      </c>
      <c r="S27" s="5">
        <v>2.5300722825503785E-3</v>
      </c>
      <c r="T27" s="5">
        <v>6.5241154385069508E-3</v>
      </c>
      <c r="U27" s="5">
        <v>8.2292456264426821E-3</v>
      </c>
      <c r="W27" s="5">
        <v>0</v>
      </c>
      <c r="X27" s="5">
        <v>3.615399091608656E-3</v>
      </c>
      <c r="Y27" s="5">
        <v>1.339268231877885E-3</v>
      </c>
      <c r="Z27" s="5">
        <v>9.4961094820360866E-4</v>
      </c>
      <c r="AA27" s="5">
        <v>9.0397322118391278E-3</v>
      </c>
      <c r="AB27" s="5">
        <v>8.4504907559988188E-3</v>
      </c>
      <c r="AC27" s="5">
        <v>4.2581954325752805E-3</v>
      </c>
    </row>
    <row r="28" spans="1:35" s="2" customFormat="1" x14ac:dyDescent="0.2">
      <c r="A28" s="3" t="s">
        <v>4</v>
      </c>
      <c r="B28" s="3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W28" s="6"/>
      <c r="X28" s="6"/>
      <c r="Y28" s="6"/>
      <c r="Z28" s="6"/>
      <c r="AA28" s="6"/>
      <c r="AB28" s="6"/>
      <c r="AC28" s="6"/>
    </row>
    <row r="29" spans="1:35" s="2" customFormat="1" x14ac:dyDescent="0.2">
      <c r="A29" s="3" t="s">
        <v>41</v>
      </c>
      <c r="B29" s="3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W29" s="6"/>
      <c r="X29" s="6"/>
      <c r="Y29" s="6"/>
      <c r="Z29" s="6"/>
      <c r="AA29" s="6"/>
      <c r="AB29" s="6"/>
      <c r="AC29" s="6"/>
    </row>
    <row r="30" spans="1:35" s="2" customFormat="1" x14ac:dyDescent="0.2">
      <c r="A30" s="3" t="s">
        <v>0</v>
      </c>
      <c r="B30" s="3"/>
      <c r="C30" s="5">
        <v>2.4472527628715417E-2</v>
      </c>
      <c r="D30" s="5">
        <v>3.7389820234194321E-2</v>
      </c>
      <c r="E30" s="5">
        <v>1.9781558926595201E-2</v>
      </c>
      <c r="F30" s="5">
        <v>3.2377084178947281E-2</v>
      </c>
      <c r="G30" s="5">
        <v>2.1072339674101194E-2</v>
      </c>
      <c r="H30" s="5">
        <v>2.9833836584414151E-2</v>
      </c>
      <c r="I30" s="5">
        <v>1.348602744512137E-2</v>
      </c>
      <c r="J30" s="5">
        <v>7.8842033681491952E-2</v>
      </c>
      <c r="K30" s="5">
        <v>8.3821767368680092E-2</v>
      </c>
      <c r="L30" s="5">
        <v>9.8488404406963007E-2</v>
      </c>
      <c r="M30" s="5">
        <v>7.5534243355032921E-2</v>
      </c>
      <c r="N30" s="5"/>
      <c r="O30" s="5">
        <v>0.10014869838065256</v>
      </c>
      <c r="P30" s="5">
        <v>3.7149168209757992E-2</v>
      </c>
      <c r="Q30" s="5">
        <v>8.7222368804638656E-2</v>
      </c>
      <c r="R30" s="5">
        <v>8.1698870188797484E-2</v>
      </c>
      <c r="S30" s="5">
        <v>6.1700638395211553E-2</v>
      </c>
      <c r="T30" s="5">
        <v>9.4003572165719723E-2</v>
      </c>
      <c r="U30" s="5">
        <v>2.7087800488229865E-2</v>
      </c>
      <c r="W30" s="5">
        <v>9.2607854918337007E-2</v>
      </c>
      <c r="X30" s="5">
        <v>9.6320725930636147E-2</v>
      </c>
      <c r="Y30" s="5">
        <v>9.1563906820309751E-2</v>
      </c>
      <c r="Z30" s="5">
        <v>9.0110588544506626E-2</v>
      </c>
      <c r="AA30" s="5">
        <v>4.7382026357236651E-2</v>
      </c>
      <c r="AB30" s="5">
        <v>4.6939604843957983E-2</v>
      </c>
      <c r="AC30" s="5">
        <v>2.5922544672358182E-2</v>
      </c>
    </row>
    <row r="31" spans="1:35" s="2" customFormat="1" x14ac:dyDescent="0.2">
      <c r="A31" s="3" t="s">
        <v>5</v>
      </c>
      <c r="B31" s="3"/>
      <c r="C31" s="5">
        <v>2.9309455475783466</v>
      </c>
      <c r="D31" s="5">
        <v>2.903809743026732</v>
      </c>
      <c r="E31" s="5">
        <v>2.9299943288392689</v>
      </c>
      <c r="F31" s="5">
        <v>2.9120292027189456</v>
      </c>
      <c r="G31" s="5">
        <v>2.9355863666652713</v>
      </c>
      <c r="H31" s="5">
        <v>2.9107966765494226</v>
      </c>
      <c r="I31" s="5">
        <v>2.950568987532832</v>
      </c>
      <c r="J31" s="5">
        <v>2.8184296191841671</v>
      </c>
      <c r="K31" s="5">
        <v>2.8042341449701302</v>
      </c>
      <c r="L31" s="5">
        <v>2.7918992569162366</v>
      </c>
      <c r="M31" s="5">
        <v>2.8280568159264532</v>
      </c>
      <c r="N31" s="5"/>
      <c r="O31" s="5">
        <v>2.788073899566311</v>
      </c>
      <c r="P31" s="5">
        <v>2.8913810545223644</v>
      </c>
      <c r="Q31" s="5">
        <v>2.8020269603612098</v>
      </c>
      <c r="R31" s="5">
        <v>2.8207310862246815</v>
      </c>
      <c r="S31" s="5">
        <v>2.8491685186097868</v>
      </c>
      <c r="T31" s="5">
        <v>2.7853326566996124</v>
      </c>
      <c r="U31" s="5">
        <v>2.9207649127526008</v>
      </c>
      <c r="W31" s="5">
        <v>2.8152002356123149</v>
      </c>
      <c r="X31" s="5">
        <v>2.8098690822279795</v>
      </c>
      <c r="Y31" s="5">
        <v>2.8154177237987015</v>
      </c>
      <c r="Z31" s="5">
        <v>2.8159276656934527</v>
      </c>
      <c r="AA31" s="5">
        <v>2.8765283304363032</v>
      </c>
      <c r="AB31" s="5">
        <v>2.8669463348321336</v>
      </c>
      <c r="AC31" s="5">
        <v>2.9389424312283809</v>
      </c>
    </row>
    <row r="32" spans="1:35" s="2" customFormat="1" x14ac:dyDescent="0.2">
      <c r="A32" s="3" t="s">
        <v>9</v>
      </c>
      <c r="B32" s="3"/>
      <c r="C32" s="4">
        <v>6.0410273586808874</v>
      </c>
      <c r="D32" s="4">
        <v>6.0045821981195147</v>
      </c>
      <c r="E32" s="4">
        <v>5.9994674605270157</v>
      </c>
      <c r="F32" s="4">
        <v>6.0071685810297488</v>
      </c>
      <c r="G32" s="4">
        <v>6.0865591848230034</v>
      </c>
      <c r="H32" s="4">
        <v>6.0067795528398085</v>
      </c>
      <c r="I32" s="4">
        <v>6.0029533478666179</v>
      </c>
      <c r="J32" s="4">
        <v>6.0342688360747374</v>
      </c>
      <c r="K32" s="4">
        <v>6.033561443813749</v>
      </c>
      <c r="L32" s="4">
        <v>6.0225930137969987</v>
      </c>
      <c r="M32" s="4">
        <v>6.0257975771492562</v>
      </c>
      <c r="N32" s="4"/>
      <c r="O32" s="4">
        <v>6.0293534891675362</v>
      </c>
      <c r="P32" s="4">
        <v>6.0106629594482603</v>
      </c>
      <c r="Q32" s="4">
        <v>6.037409851267233</v>
      </c>
      <c r="R32" s="4">
        <v>6.0187441618555573</v>
      </c>
      <c r="S32" s="4">
        <v>6.0148665086605222</v>
      </c>
      <c r="T32" s="4">
        <v>6.0392717221221579</v>
      </c>
      <c r="U32" s="4">
        <v>6.0065549565100484</v>
      </c>
      <c r="W32" s="4">
        <v>6.1550343393489841</v>
      </c>
      <c r="X32" s="4">
        <v>6.0120362697628416</v>
      </c>
      <c r="Y32" s="4">
        <v>6.0130758039779</v>
      </c>
      <c r="Z32" s="4">
        <v>6.0156577528986954</v>
      </c>
      <c r="AA32" s="4">
        <v>6.0122448854645469</v>
      </c>
      <c r="AB32" s="4">
        <v>6.023929401215578</v>
      </c>
      <c r="AC32" s="4">
        <v>5.9992606544492553</v>
      </c>
      <c r="AE32" s="4"/>
      <c r="AH32" s="5"/>
      <c r="AI32" s="1"/>
    </row>
    <row r="33" spans="1:42" s="2" customFormat="1" x14ac:dyDescent="0.2"/>
    <row r="34" spans="1:42" s="2" customFormat="1" x14ac:dyDescent="0.2"/>
    <row r="35" spans="1:42" s="2" customFormat="1" x14ac:dyDescent="0.2">
      <c r="A35" s="2" t="s">
        <v>37</v>
      </c>
      <c r="C35" s="5">
        <v>2.5361367608727997E-3</v>
      </c>
      <c r="D35" s="5">
        <v>9.055261897719491E-3</v>
      </c>
      <c r="E35" s="5">
        <v>3.7669196956271636E-3</v>
      </c>
      <c r="F35" s="5">
        <v>5.1276037559778893E-3</v>
      </c>
      <c r="G35" s="5">
        <v>2.9198804270211061E-3</v>
      </c>
      <c r="H35" s="5">
        <v>6.5215249615289492E-3</v>
      </c>
      <c r="I35" s="5">
        <v>7.8725949806889191E-3</v>
      </c>
      <c r="J35" s="5">
        <v>9.5805045195155158E-3</v>
      </c>
      <c r="K35" s="5">
        <v>1.0450784904094882E-2</v>
      </c>
      <c r="L35" s="5">
        <v>3.1855499701406061E-3</v>
      </c>
      <c r="M35" s="5">
        <v>4.8160395645995228E-3</v>
      </c>
      <c r="N35" s="5"/>
      <c r="O35" s="5">
        <v>1.3397913106268967E-2</v>
      </c>
      <c r="P35" s="5">
        <v>1.557205700957892E-2</v>
      </c>
      <c r="Q35" s="5">
        <v>9.7013202309393452E-3</v>
      </c>
      <c r="R35" s="5">
        <v>1.1973079151349705E-2</v>
      </c>
      <c r="S35" s="5">
        <v>2.742705330812642E-2</v>
      </c>
      <c r="T35" s="5">
        <v>1.0849651021458497E-2</v>
      </c>
      <c r="U35" s="5">
        <v>1.7642013035059266E-2</v>
      </c>
      <c r="W35" s="5">
        <v>1.0975879915714803E-2</v>
      </c>
      <c r="X35" s="5">
        <v>1.4829309017161148E-2</v>
      </c>
      <c r="Y35" s="5">
        <v>1.125094866371033E-2</v>
      </c>
      <c r="Z35" s="5">
        <v>3.3274711042639844E-3</v>
      </c>
      <c r="AA35" s="5">
        <v>1.6806924104051182E-2</v>
      </c>
      <c r="AB35" s="5">
        <v>1.8116322544916491E-2</v>
      </c>
      <c r="AC35" s="5">
        <v>1.0038298908752432E-2</v>
      </c>
    </row>
    <row r="36" spans="1:42" s="2" customFormat="1" x14ac:dyDescent="0.2">
      <c r="A36" s="2" t="s">
        <v>452</v>
      </c>
      <c r="C36" s="4">
        <v>1</v>
      </c>
      <c r="D36" s="4">
        <v>0.50764957824452461</v>
      </c>
      <c r="E36" s="4">
        <v>0</v>
      </c>
      <c r="F36" s="4">
        <v>0</v>
      </c>
      <c r="G36" s="4">
        <v>0</v>
      </c>
      <c r="H36" s="4">
        <v>0.31424887225553233</v>
      </c>
      <c r="I36" s="4">
        <v>0.28958795664049164</v>
      </c>
      <c r="J36" s="4">
        <v>0.38259627205369307</v>
      </c>
      <c r="K36" s="4">
        <v>0.40384652939157989</v>
      </c>
      <c r="L36" s="4">
        <v>0.6607390637552033</v>
      </c>
      <c r="M36" s="4">
        <v>5.4178431026171502E-2</v>
      </c>
      <c r="N36" s="4"/>
      <c r="O36" s="4">
        <v>0.55912060942005559</v>
      </c>
      <c r="P36" s="4">
        <v>0.57686439713082083</v>
      </c>
      <c r="Q36" s="4">
        <v>0.71686297216169681</v>
      </c>
      <c r="R36" s="4">
        <v>0.9211698526230051</v>
      </c>
      <c r="S36" s="4">
        <v>0.90775267564741491</v>
      </c>
      <c r="T36" s="4">
        <v>0.39867969710698342</v>
      </c>
      <c r="U36" s="4">
        <v>0.53354270796144232</v>
      </c>
      <c r="V36" s="4"/>
      <c r="W36" s="4">
        <v>1</v>
      </c>
      <c r="X36" s="4">
        <v>0.75619908605149755</v>
      </c>
      <c r="Y36" s="4">
        <v>0.8809639727361247</v>
      </c>
      <c r="Z36" s="4">
        <v>0.71461481754515299</v>
      </c>
      <c r="AA36" s="4">
        <v>0.46214237918405487</v>
      </c>
      <c r="AB36" s="4">
        <v>0.53354270796144243</v>
      </c>
      <c r="AC36" s="4">
        <v>0.57580507700736583</v>
      </c>
      <c r="AE36" s="5"/>
    </row>
    <row r="37" spans="1:42" s="2" customFormat="1" x14ac:dyDescent="0.2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W37" s="5"/>
      <c r="X37" s="5"/>
      <c r="Y37" s="5"/>
      <c r="Z37" s="5"/>
      <c r="AA37" s="5"/>
      <c r="AB37" s="5"/>
      <c r="AC37" s="5"/>
    </row>
    <row r="38" spans="1:42" s="2" customFormat="1" x14ac:dyDescent="0.2">
      <c r="A38" s="10" t="s">
        <v>450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W38" s="5"/>
      <c r="X38" s="5"/>
      <c r="Y38" s="5"/>
      <c r="Z38" s="5"/>
      <c r="AA38" s="5"/>
      <c r="AB38" s="5"/>
      <c r="AC38" s="5"/>
      <c r="AN38" s="5"/>
      <c r="AO38" s="5"/>
      <c r="AP38" s="5"/>
    </row>
    <row r="39" spans="1:42" s="2" customFormat="1" x14ac:dyDescent="0.2">
      <c r="A39" s="15" t="s">
        <v>463</v>
      </c>
      <c r="B39" s="1" t="s">
        <v>464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W39" s="5"/>
      <c r="X39" s="5"/>
      <c r="Y39" s="5"/>
      <c r="Z39" s="5"/>
      <c r="AA39" s="5"/>
      <c r="AB39" s="5"/>
      <c r="AC39" s="5"/>
      <c r="AN39" s="5"/>
      <c r="AO39" s="5"/>
      <c r="AP39" s="5"/>
    </row>
    <row r="40" spans="1:42" s="2" customFormat="1" x14ac:dyDescent="0.2">
      <c r="A40" s="15" t="s">
        <v>462</v>
      </c>
      <c r="B40" s="1" t="s">
        <v>465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W40" s="5"/>
      <c r="X40" s="5"/>
      <c r="Y40" s="5"/>
      <c r="Z40" s="5"/>
      <c r="AA40" s="5"/>
      <c r="AB40" s="5"/>
      <c r="AC40" s="5"/>
      <c r="AN40" s="5"/>
      <c r="AO40" s="5"/>
      <c r="AP40" s="5"/>
    </row>
    <row r="41" spans="1:42" s="2" customFormat="1" x14ac:dyDescent="0.2">
      <c r="A41" s="15" t="s">
        <v>451</v>
      </c>
      <c r="B41" s="26" t="s">
        <v>466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W41" s="5"/>
      <c r="X41" s="5"/>
      <c r="Y41" s="5"/>
      <c r="Z41" s="5"/>
      <c r="AA41" s="5"/>
      <c r="AB41" s="5"/>
      <c r="AC41" s="5"/>
    </row>
    <row r="42" spans="1:42" s="2" customFormat="1" x14ac:dyDescent="0.2">
      <c r="A42" s="27" t="s">
        <v>453</v>
      </c>
      <c r="B42" s="1" t="s">
        <v>517</v>
      </c>
    </row>
    <row r="43" spans="1:42" s="2" customFormat="1" x14ac:dyDescent="0.2">
      <c r="A43" s="2" t="s">
        <v>455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W43" s="5"/>
      <c r="X43" s="5"/>
      <c r="Y43" s="5"/>
      <c r="Z43" s="5"/>
      <c r="AA43" s="5"/>
      <c r="AB43" s="5"/>
      <c r="AC43" s="5"/>
    </row>
    <row r="44" spans="1:42" s="2" customFormat="1" x14ac:dyDescent="0.2">
      <c r="A44" s="2" t="s">
        <v>456</v>
      </c>
      <c r="B44" s="1" t="s">
        <v>459</v>
      </c>
    </row>
    <row r="45" spans="1:42" s="2" customFormat="1" x14ac:dyDescent="0.2">
      <c r="A45" s="2" t="s">
        <v>445</v>
      </c>
      <c r="B45" s="1" t="s">
        <v>459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W45" s="5"/>
      <c r="X45" s="5"/>
      <c r="Y45" s="5"/>
      <c r="Z45" s="5"/>
      <c r="AA45" s="5"/>
      <c r="AB45" s="5"/>
      <c r="AC45" s="5"/>
    </row>
    <row r="46" spans="1:42" s="2" customFormat="1" ht="18" x14ac:dyDescent="0.2">
      <c r="A46" s="25" t="s">
        <v>443</v>
      </c>
      <c r="B46" s="1" t="s">
        <v>458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W46" s="5"/>
      <c r="X46" s="5"/>
      <c r="Y46" s="5"/>
      <c r="Z46" s="5"/>
      <c r="AA46" s="5"/>
      <c r="AB46" s="5"/>
      <c r="AC46" s="5"/>
    </row>
    <row r="47" spans="1:42" s="2" customFormat="1" x14ac:dyDescent="0.2">
      <c r="A47" s="2" t="s">
        <v>457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W47" s="5"/>
      <c r="X47" s="5"/>
      <c r="Y47" s="5"/>
      <c r="Z47" s="5"/>
      <c r="AA47" s="5"/>
      <c r="AB47" s="5"/>
      <c r="AC47" s="5"/>
    </row>
    <row r="48" spans="1:42" s="2" customFormat="1" x14ac:dyDescent="0.2">
      <c r="A48" s="2" t="s">
        <v>180</v>
      </c>
      <c r="B48" s="1" t="s">
        <v>460</v>
      </c>
    </row>
    <row r="49" spans="1:29" s="2" customFormat="1" x14ac:dyDescent="0.2">
      <c r="A49" s="2" t="s">
        <v>181</v>
      </c>
      <c r="B49" s="1" t="s">
        <v>461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W49" s="7"/>
      <c r="X49" s="7"/>
      <c r="Y49" s="7"/>
      <c r="Z49" s="7"/>
      <c r="AA49" s="7"/>
      <c r="AB49" s="7"/>
      <c r="AC49" s="7"/>
    </row>
    <row r="50" spans="1:29" s="2" customFormat="1" x14ac:dyDescent="0.2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W50" s="7"/>
      <c r="X50" s="7"/>
      <c r="Y50" s="7"/>
      <c r="Z50" s="7"/>
      <c r="AA50" s="7"/>
      <c r="AB50" s="7"/>
      <c r="AC50" s="7"/>
    </row>
    <row r="51" spans="1:29" s="2" customFormat="1" x14ac:dyDescent="0.2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W51" s="7"/>
      <c r="X51" s="7"/>
      <c r="Y51" s="7"/>
      <c r="Z51" s="7"/>
      <c r="AA51" s="7"/>
      <c r="AB51" s="7"/>
      <c r="AC51" s="7"/>
    </row>
    <row r="52" spans="1:29" s="2" customFormat="1" x14ac:dyDescent="0.2"/>
    <row r="53" spans="1:29" s="2" customFormat="1" x14ac:dyDescent="0.2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W53" s="5"/>
      <c r="X53" s="5"/>
      <c r="Y53" s="5"/>
      <c r="Z53" s="5"/>
      <c r="AA53" s="5"/>
      <c r="AB53" s="5"/>
      <c r="AC53" s="5"/>
    </row>
    <row r="54" spans="1:29" s="2" customFormat="1" x14ac:dyDescent="0.2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W54" s="5"/>
      <c r="X54" s="5"/>
      <c r="Y54" s="5"/>
      <c r="Z54" s="5"/>
      <c r="AA54" s="5"/>
      <c r="AB54" s="5"/>
      <c r="AC54" s="5"/>
    </row>
    <row r="55" spans="1:29" s="2" customFormat="1" x14ac:dyDescent="0.2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W55" s="4"/>
      <c r="X55" s="4"/>
      <c r="Y55" s="4"/>
      <c r="Z55" s="4"/>
      <c r="AA55" s="4"/>
      <c r="AB55" s="4"/>
      <c r="AC55" s="4"/>
    </row>
    <row r="56" spans="1:29" s="2" customFormat="1" x14ac:dyDescent="0.2"/>
    <row r="57" spans="1:29" s="2" customFormat="1" x14ac:dyDescent="0.2"/>
    <row r="59" spans="1:29" x14ac:dyDescent="0.2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W59" s="4"/>
      <c r="X59" s="4"/>
      <c r="Y59" s="4"/>
      <c r="Z59" s="4"/>
      <c r="AA59" s="4"/>
      <c r="AB59" s="4"/>
      <c r="AC59" s="4"/>
    </row>
    <row r="60" spans="1:29" x14ac:dyDescent="0.2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W60" s="4"/>
      <c r="X60" s="4"/>
      <c r="Y60" s="4"/>
      <c r="Z60" s="4"/>
      <c r="AA60" s="4"/>
      <c r="AB60" s="4"/>
      <c r="AC60" s="4"/>
    </row>
    <row r="61" spans="1:29" x14ac:dyDescent="0.2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W61" s="4"/>
      <c r="X61" s="4"/>
      <c r="Y61" s="4"/>
      <c r="Z61" s="4"/>
      <c r="AA61" s="4"/>
      <c r="AB61" s="4"/>
      <c r="AC61" s="4"/>
    </row>
    <row r="62" spans="1:29" x14ac:dyDescent="0.2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W62" s="4"/>
      <c r="X62" s="4"/>
      <c r="Y62" s="4"/>
      <c r="Z62" s="4"/>
      <c r="AA62" s="4"/>
      <c r="AB62" s="4"/>
      <c r="AC62" s="4"/>
    </row>
    <row r="63" spans="1:29" x14ac:dyDescent="0.2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W63" s="2"/>
      <c r="X63" s="2"/>
      <c r="Y63" s="2"/>
      <c r="Z63" s="2"/>
      <c r="AA63" s="2"/>
      <c r="AB63" s="2"/>
      <c r="AC63" s="2"/>
    </row>
    <row r="64" spans="1:29" x14ac:dyDescent="0.2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W64" s="5"/>
      <c r="X64" s="5"/>
      <c r="Y64" s="5"/>
      <c r="Z64" s="5"/>
      <c r="AA64" s="5"/>
      <c r="AB64" s="5"/>
      <c r="AC64" s="5"/>
    </row>
    <row r="66" spans="3:29" x14ac:dyDescent="0.2"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W66" s="14"/>
      <c r="X66" s="14"/>
      <c r="Y66" s="14"/>
      <c r="Z66" s="14"/>
      <c r="AA66" s="14"/>
      <c r="AB66" s="14"/>
      <c r="AC66" s="14"/>
    </row>
    <row r="68" spans="3:29" x14ac:dyDescent="0.2"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W68" s="14"/>
      <c r="X68" s="14"/>
      <c r="Y68" s="14"/>
      <c r="Z68" s="14"/>
      <c r="AA68" s="14"/>
      <c r="AB68" s="14"/>
      <c r="AC68" s="14"/>
    </row>
    <row r="69" spans="3:29" x14ac:dyDescent="0.2"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W69" s="14"/>
      <c r="X69" s="14"/>
      <c r="Y69" s="14"/>
      <c r="Z69" s="14"/>
      <c r="AA69" s="14"/>
      <c r="AB69" s="14"/>
      <c r="AC69" s="14"/>
    </row>
  </sheetData>
  <pageMargins left="0.75" right="0.75" top="1" bottom="1" header="0.5" footer="0.5"/>
  <pageSetup paperSize="9" orientation="portrait" horizontalDpi="4294967292" verticalDpi="429496729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opLeftCell="A20" workbookViewId="0">
      <selection activeCell="B42" sqref="B42"/>
    </sheetView>
  </sheetViews>
  <sheetFormatPr baseColWidth="10" defaultColWidth="7.83203125" defaultRowHeight="16" x14ac:dyDescent="0.2"/>
  <cols>
    <col min="1" max="1" width="10.5" style="2" customWidth="1"/>
    <col min="2" max="2" width="3.83203125" style="2" customWidth="1"/>
    <col min="3" max="4" width="7.83203125" style="2"/>
    <col min="5" max="5" width="4" style="2" customWidth="1"/>
    <col min="6" max="15" width="7.83203125" style="2"/>
    <col min="16" max="16" width="5.83203125" customWidth="1"/>
    <col min="17" max="16384" width="7.83203125" style="2"/>
  </cols>
  <sheetData>
    <row r="1" spans="1:28" x14ac:dyDescent="0.2">
      <c r="A1" s="38" t="s">
        <v>516</v>
      </c>
    </row>
    <row r="2" spans="1:28" ht="19" x14ac:dyDescent="0.25">
      <c r="C2" s="28" t="s">
        <v>467</v>
      </c>
    </row>
    <row r="3" spans="1:28" x14ac:dyDescent="0.2">
      <c r="C3" s="35" t="s">
        <v>496</v>
      </c>
      <c r="D3" s="20"/>
      <c r="E3" s="20"/>
    </row>
    <row r="4" spans="1:28" x14ac:dyDescent="0.2">
      <c r="C4" s="1" t="s">
        <v>495</v>
      </c>
    </row>
    <row r="6" spans="1:28" x14ac:dyDescent="0.2">
      <c r="A6" s="2" t="s">
        <v>454</v>
      </c>
      <c r="C6" s="10" t="s">
        <v>191</v>
      </c>
      <c r="F6" s="10" t="s">
        <v>192</v>
      </c>
      <c r="Q6" s="10" t="s">
        <v>211</v>
      </c>
    </row>
    <row r="7" spans="1:28" ht="18" x14ac:dyDescent="0.2">
      <c r="A7" s="2" t="s">
        <v>446</v>
      </c>
      <c r="C7" s="2" t="s">
        <v>456</v>
      </c>
      <c r="D7" s="30" t="s">
        <v>439</v>
      </c>
      <c r="F7" s="2" t="s">
        <v>456</v>
      </c>
      <c r="G7" s="2" t="s">
        <v>456</v>
      </c>
      <c r="H7" s="2" t="s">
        <v>456</v>
      </c>
      <c r="I7" s="30" t="s">
        <v>468</v>
      </c>
      <c r="J7" s="30" t="s">
        <v>468</v>
      </c>
      <c r="K7" s="30" t="s">
        <v>468</v>
      </c>
      <c r="L7" s="25" t="s">
        <v>443</v>
      </c>
      <c r="M7" s="25" t="s">
        <v>443</v>
      </c>
      <c r="N7" s="25" t="s">
        <v>443</v>
      </c>
      <c r="O7" s="25" t="s">
        <v>443</v>
      </c>
      <c r="Q7" s="2" t="s">
        <v>456</v>
      </c>
      <c r="R7" s="2" t="s">
        <v>456</v>
      </c>
      <c r="S7" s="2" t="s">
        <v>456</v>
      </c>
      <c r="T7" s="2" t="s">
        <v>456</v>
      </c>
      <c r="U7" s="2" t="s">
        <v>456</v>
      </c>
      <c r="V7" s="30" t="s">
        <v>468</v>
      </c>
      <c r="W7" s="30" t="s">
        <v>468</v>
      </c>
      <c r="X7" s="30" t="s">
        <v>468</v>
      </c>
      <c r="Y7" s="25" t="s">
        <v>443</v>
      </c>
      <c r="Z7" s="25" t="s">
        <v>443</v>
      </c>
      <c r="AA7" s="25" t="s">
        <v>443</v>
      </c>
      <c r="AB7" s="2" t="s">
        <v>190</v>
      </c>
    </row>
    <row r="8" spans="1:28" x14ac:dyDescent="0.2">
      <c r="A8" s="2" t="s">
        <v>447</v>
      </c>
      <c r="J8" s="2" t="s">
        <v>180</v>
      </c>
      <c r="K8" s="2" t="s">
        <v>181</v>
      </c>
      <c r="L8" s="2" t="s">
        <v>181</v>
      </c>
      <c r="M8" s="2" t="s">
        <v>180</v>
      </c>
      <c r="N8" s="2" t="s">
        <v>181</v>
      </c>
      <c r="O8" s="2" t="s">
        <v>180</v>
      </c>
    </row>
    <row r="9" spans="1:28" x14ac:dyDescent="0.2">
      <c r="A9" s="2" t="s">
        <v>448</v>
      </c>
      <c r="C9" s="2" t="s">
        <v>98</v>
      </c>
      <c r="D9" s="2" t="s">
        <v>101</v>
      </c>
      <c r="F9" s="2" t="s">
        <v>112</v>
      </c>
      <c r="G9" s="2" t="s">
        <v>113</v>
      </c>
      <c r="H9" s="2" t="s">
        <v>127</v>
      </c>
      <c r="I9" s="2" t="s">
        <v>111</v>
      </c>
      <c r="J9" s="2" t="s">
        <v>114</v>
      </c>
      <c r="K9" s="2" t="s">
        <v>115</v>
      </c>
      <c r="L9" s="2" t="s">
        <v>116</v>
      </c>
      <c r="M9" s="2" t="s">
        <v>117</v>
      </c>
      <c r="N9" s="2" t="s">
        <v>125</v>
      </c>
      <c r="O9" s="2" t="s">
        <v>126</v>
      </c>
      <c r="Q9" s="2" t="s">
        <v>119</v>
      </c>
      <c r="R9" s="2" t="s">
        <v>123</v>
      </c>
      <c r="S9" s="2" t="s">
        <v>122</v>
      </c>
      <c r="T9" s="2" t="s">
        <v>124</v>
      </c>
      <c r="U9" s="2" t="s">
        <v>129</v>
      </c>
      <c r="V9" s="2" t="s">
        <v>120</v>
      </c>
      <c r="W9" s="2" t="s">
        <v>128</v>
      </c>
      <c r="X9" s="2" t="s">
        <v>130</v>
      </c>
      <c r="Y9" s="2" t="s">
        <v>118</v>
      </c>
      <c r="Z9" s="2" t="s">
        <v>121</v>
      </c>
      <c r="AA9" s="2" t="s">
        <v>131</v>
      </c>
      <c r="AB9" s="2" t="s">
        <v>132</v>
      </c>
    </row>
    <row r="11" spans="1:28" x14ac:dyDescent="0.2">
      <c r="A11" s="2" t="s">
        <v>2</v>
      </c>
      <c r="C11" s="2">
        <v>1.01</v>
      </c>
      <c r="D11" s="2">
        <v>4.8099999999999996</v>
      </c>
      <c r="F11" s="2">
        <v>0.82</v>
      </c>
      <c r="G11" s="2">
        <v>0.85</v>
      </c>
      <c r="H11" s="2">
        <v>1.41</v>
      </c>
      <c r="I11" s="2">
        <v>2.75</v>
      </c>
      <c r="J11" s="2">
        <v>2.4700000000000002</v>
      </c>
      <c r="K11" s="2">
        <v>2.23</v>
      </c>
      <c r="L11" s="2">
        <v>3.12</v>
      </c>
      <c r="M11" s="4">
        <v>3.7</v>
      </c>
      <c r="N11" s="2">
        <v>3.09</v>
      </c>
      <c r="O11" s="2">
        <v>5.92</v>
      </c>
      <c r="Q11" s="2">
        <v>0.91</v>
      </c>
      <c r="R11" s="2">
        <v>0.33</v>
      </c>
      <c r="S11" s="2">
        <v>0.38</v>
      </c>
      <c r="T11" s="2">
        <v>0.97</v>
      </c>
      <c r="U11" s="2">
        <v>1.03</v>
      </c>
      <c r="V11" s="2">
        <v>2.42</v>
      </c>
      <c r="W11" s="2">
        <v>3.38</v>
      </c>
      <c r="X11" s="2">
        <v>2.23</v>
      </c>
      <c r="Y11" s="2">
        <v>6.52</v>
      </c>
      <c r="Z11" s="2">
        <v>3.19</v>
      </c>
      <c r="AA11" s="2">
        <v>5.09</v>
      </c>
      <c r="AB11" s="2">
        <v>1.1200000000000001</v>
      </c>
    </row>
    <row r="12" spans="1:28" x14ac:dyDescent="0.2">
      <c r="A12" s="2" t="s">
        <v>26</v>
      </c>
      <c r="C12" s="2">
        <v>1.02</v>
      </c>
      <c r="D12" s="2">
        <v>0.72</v>
      </c>
      <c r="F12" s="2">
        <v>0.91</v>
      </c>
      <c r="G12" s="2">
        <v>1.01</v>
      </c>
      <c r="H12" s="2">
        <v>0.77</v>
      </c>
      <c r="I12" s="2">
        <v>0.89</v>
      </c>
      <c r="J12" s="2">
        <v>0.83</v>
      </c>
      <c r="K12" s="2">
        <v>0.88</v>
      </c>
      <c r="L12" s="2">
        <v>0.71</v>
      </c>
      <c r="M12" s="2">
        <v>0.74</v>
      </c>
      <c r="N12" s="2">
        <v>0.64</v>
      </c>
      <c r="O12" s="2">
        <v>0.74</v>
      </c>
      <c r="Q12" s="2">
        <v>0.47</v>
      </c>
      <c r="R12" s="2">
        <v>0.16</v>
      </c>
      <c r="S12" s="2">
        <v>0.09</v>
      </c>
      <c r="T12" s="2">
        <v>0.93</v>
      </c>
      <c r="U12" s="4">
        <v>0.6</v>
      </c>
      <c r="V12" s="2">
        <v>0.97</v>
      </c>
      <c r="W12" s="2">
        <v>1.0900000000000001</v>
      </c>
      <c r="X12" s="2">
        <v>0.79</v>
      </c>
      <c r="Y12" s="2">
        <v>0.44</v>
      </c>
      <c r="Z12" s="2">
        <v>0.78</v>
      </c>
      <c r="AA12" s="2">
        <v>0.72</v>
      </c>
      <c r="AB12" s="2">
        <v>0.37</v>
      </c>
    </row>
    <row r="13" spans="1:28" x14ac:dyDescent="0.2">
      <c r="A13" s="2" t="s">
        <v>1</v>
      </c>
      <c r="C13" s="2">
        <v>0.31</v>
      </c>
      <c r="D13" s="2">
        <v>0.55000000000000004</v>
      </c>
      <c r="F13" s="15" t="s">
        <v>462</v>
      </c>
      <c r="G13" s="2">
        <v>0.33</v>
      </c>
      <c r="H13" s="2">
        <v>0.16</v>
      </c>
      <c r="I13" s="2">
        <v>0.26</v>
      </c>
      <c r="J13" s="2">
        <v>0.22</v>
      </c>
      <c r="K13" s="4">
        <v>0.4</v>
      </c>
      <c r="L13" s="4">
        <v>0.8</v>
      </c>
      <c r="M13" s="2">
        <v>0.51</v>
      </c>
      <c r="N13" s="2">
        <v>0.51</v>
      </c>
      <c r="O13" s="2">
        <v>0.44</v>
      </c>
      <c r="Q13" s="2">
        <v>0.34</v>
      </c>
      <c r="R13" s="2">
        <v>0.24</v>
      </c>
      <c r="S13" s="2">
        <v>0.14000000000000001</v>
      </c>
      <c r="T13" s="4">
        <v>0.2</v>
      </c>
      <c r="U13" s="2">
        <v>0.17</v>
      </c>
      <c r="V13" s="2">
        <v>0.27</v>
      </c>
      <c r="W13" s="2">
        <v>0.28000000000000003</v>
      </c>
      <c r="X13" s="2">
        <v>0.28999999999999998</v>
      </c>
      <c r="Y13" s="2">
        <v>0.51</v>
      </c>
      <c r="Z13" s="2">
        <v>0.37</v>
      </c>
      <c r="AA13" s="2">
        <v>0.59</v>
      </c>
      <c r="AB13" s="2">
        <v>0.33</v>
      </c>
    </row>
    <row r="14" spans="1:28" x14ac:dyDescent="0.2">
      <c r="A14" s="2" t="s">
        <v>3</v>
      </c>
      <c r="C14" s="4">
        <v>0.5</v>
      </c>
      <c r="D14" s="2">
        <v>0.26</v>
      </c>
      <c r="F14" s="2">
        <v>0.37</v>
      </c>
      <c r="G14" s="15">
        <v>0.15</v>
      </c>
      <c r="H14" s="2">
        <v>1.39</v>
      </c>
      <c r="I14" s="2">
        <v>0.34</v>
      </c>
      <c r="J14" s="2">
        <v>0.48</v>
      </c>
      <c r="K14" s="2">
        <v>0.37</v>
      </c>
      <c r="L14" s="15">
        <v>0.15</v>
      </c>
      <c r="M14" s="2">
        <v>0.32</v>
      </c>
      <c r="N14" s="2">
        <v>0.33</v>
      </c>
      <c r="O14" s="15">
        <v>0.15</v>
      </c>
      <c r="Q14" s="2">
        <v>0.36</v>
      </c>
      <c r="R14" s="2">
        <v>0.54</v>
      </c>
      <c r="S14" s="2">
        <v>0.56999999999999995</v>
      </c>
      <c r="T14" s="2">
        <v>0.31</v>
      </c>
      <c r="U14" s="2">
        <v>0.28999999999999998</v>
      </c>
      <c r="V14" s="15">
        <v>0.15</v>
      </c>
      <c r="W14" s="15">
        <v>0.15</v>
      </c>
      <c r="X14" s="15">
        <v>0.15</v>
      </c>
      <c r="Y14" s="4">
        <v>0.4</v>
      </c>
      <c r="Z14" s="15">
        <v>0.15</v>
      </c>
      <c r="AA14" s="15">
        <v>0.15</v>
      </c>
      <c r="AB14" s="2">
        <v>0.34</v>
      </c>
    </row>
    <row r="15" spans="1:28" x14ac:dyDescent="0.2">
      <c r="A15" s="2" t="s">
        <v>4</v>
      </c>
      <c r="C15" s="2">
        <v>0.19</v>
      </c>
      <c r="D15" s="4">
        <v>1</v>
      </c>
      <c r="F15" s="2">
        <v>0.28000000000000003</v>
      </c>
      <c r="G15" s="2">
        <v>0.38</v>
      </c>
      <c r="H15" s="2">
        <v>0.17</v>
      </c>
      <c r="I15" s="2">
        <v>0.21</v>
      </c>
      <c r="J15" s="2">
        <v>0.04</v>
      </c>
      <c r="K15" s="2">
        <v>0.11</v>
      </c>
      <c r="L15" s="2">
        <v>0.55000000000000004</v>
      </c>
      <c r="M15" s="4">
        <v>0.7</v>
      </c>
      <c r="N15" s="2">
        <v>1.42</v>
      </c>
      <c r="O15" s="2">
        <v>2.63</v>
      </c>
      <c r="Q15" s="2">
        <v>0.28000000000000003</v>
      </c>
      <c r="R15" s="2">
        <v>0.04</v>
      </c>
      <c r="S15" s="15" t="s">
        <v>462</v>
      </c>
      <c r="T15" s="2">
        <v>0.21</v>
      </c>
      <c r="U15" s="2">
        <v>0.61</v>
      </c>
      <c r="V15" s="2">
        <v>0.28999999999999998</v>
      </c>
      <c r="W15" s="2">
        <v>0.32</v>
      </c>
      <c r="X15" s="2">
        <v>0.19</v>
      </c>
      <c r="Y15" s="2">
        <v>2.5299999999999998</v>
      </c>
      <c r="Z15" s="4">
        <v>0.3</v>
      </c>
      <c r="AA15" s="2">
        <v>1.53</v>
      </c>
      <c r="AB15" s="2">
        <v>0.44</v>
      </c>
    </row>
    <row r="16" spans="1:28" x14ac:dyDescent="0.2">
      <c r="A16" s="2" t="s">
        <v>41</v>
      </c>
      <c r="C16" s="15" t="s">
        <v>463</v>
      </c>
      <c r="Z16" s="4"/>
    </row>
    <row r="17" spans="1:28" x14ac:dyDescent="0.2">
      <c r="A17" s="2" t="s">
        <v>0</v>
      </c>
      <c r="C17" s="2">
        <v>0.42</v>
      </c>
      <c r="D17" s="2">
        <v>1.25</v>
      </c>
      <c r="F17" s="2">
        <v>0.38</v>
      </c>
      <c r="G17" s="2">
        <v>0.18</v>
      </c>
      <c r="H17" s="2">
        <v>0.44</v>
      </c>
      <c r="I17" s="2">
        <v>0.85</v>
      </c>
      <c r="J17" s="2">
        <v>0.88</v>
      </c>
      <c r="K17" s="2">
        <v>0.63</v>
      </c>
      <c r="L17" s="2">
        <v>0.74</v>
      </c>
      <c r="M17" s="2">
        <v>0.95</v>
      </c>
      <c r="N17" s="2">
        <v>0.53</v>
      </c>
      <c r="O17" s="2">
        <v>0.56999999999999995</v>
      </c>
      <c r="Q17" s="2">
        <v>0.43</v>
      </c>
      <c r="S17" s="2">
        <v>0.25</v>
      </c>
      <c r="T17" s="2">
        <v>0.21</v>
      </c>
      <c r="U17" s="2">
        <v>0.32</v>
      </c>
      <c r="V17" s="2">
        <v>0.65</v>
      </c>
      <c r="W17" s="2">
        <v>0.94</v>
      </c>
      <c r="X17" s="2">
        <v>0.68</v>
      </c>
      <c r="Y17" s="2">
        <v>0.92</v>
      </c>
      <c r="Z17" s="4">
        <v>1.3</v>
      </c>
      <c r="AA17" s="2">
        <v>1.07</v>
      </c>
      <c r="AB17" s="2">
        <v>0.34</v>
      </c>
    </row>
    <row r="18" spans="1:28" x14ac:dyDescent="0.2">
      <c r="A18" s="2" t="s">
        <v>5</v>
      </c>
      <c r="C18" s="2">
        <v>57.91</v>
      </c>
      <c r="D18" s="2">
        <v>53.48</v>
      </c>
      <c r="F18" s="4">
        <v>58.4</v>
      </c>
      <c r="G18" s="4">
        <v>58.2</v>
      </c>
      <c r="H18" s="2">
        <v>57.87</v>
      </c>
      <c r="I18" s="2">
        <v>56.43</v>
      </c>
      <c r="J18" s="2">
        <v>57.01</v>
      </c>
      <c r="K18" s="2">
        <v>57.48</v>
      </c>
      <c r="L18" s="4">
        <v>55.3</v>
      </c>
      <c r="M18" s="2">
        <v>54.95</v>
      </c>
      <c r="N18" s="2">
        <v>55.03</v>
      </c>
      <c r="O18" s="2">
        <v>51.99</v>
      </c>
      <c r="Q18" s="2">
        <v>58.42</v>
      </c>
      <c r="R18" s="2">
        <v>60.45</v>
      </c>
      <c r="S18" s="2">
        <v>58.69</v>
      </c>
      <c r="T18" s="2">
        <v>58.46</v>
      </c>
      <c r="U18" s="2">
        <v>58.32</v>
      </c>
      <c r="V18" s="4">
        <v>56.6</v>
      </c>
      <c r="W18" s="2">
        <v>55.96</v>
      </c>
      <c r="X18" s="2">
        <v>56.83</v>
      </c>
      <c r="Y18" s="2">
        <v>51.86</v>
      </c>
      <c r="Z18" s="2">
        <v>55.86</v>
      </c>
      <c r="AA18" s="2">
        <v>53.34</v>
      </c>
      <c r="AB18" s="2">
        <v>58.64</v>
      </c>
    </row>
    <row r="19" spans="1:28" x14ac:dyDescent="0.2">
      <c r="A19" s="2" t="s">
        <v>9</v>
      </c>
      <c r="C19" s="2">
        <v>39.74</v>
      </c>
      <c r="D19" s="2">
        <v>38.47</v>
      </c>
      <c r="F19" s="2">
        <v>39.85</v>
      </c>
      <c r="G19" s="4">
        <v>39.799999999999997</v>
      </c>
      <c r="H19" s="2">
        <v>39.869999999999997</v>
      </c>
      <c r="I19" s="2">
        <v>39.31</v>
      </c>
      <c r="J19" s="2">
        <v>39.549999999999997</v>
      </c>
      <c r="K19" s="2">
        <v>39.79</v>
      </c>
      <c r="L19" s="2">
        <v>38.880000000000003</v>
      </c>
      <c r="M19" s="4">
        <v>38.9</v>
      </c>
      <c r="N19" s="2">
        <v>38.92</v>
      </c>
      <c r="O19" s="2">
        <v>38.159999999999997</v>
      </c>
      <c r="Q19" s="2">
        <v>39.92</v>
      </c>
      <c r="R19" s="2">
        <v>40.76</v>
      </c>
      <c r="S19" s="2">
        <v>39.619999999999997</v>
      </c>
      <c r="T19" s="2">
        <v>39.89</v>
      </c>
      <c r="U19" s="2">
        <v>39.94</v>
      </c>
      <c r="V19" s="2">
        <v>39.28</v>
      </c>
      <c r="W19" s="2">
        <v>39.29</v>
      </c>
      <c r="X19" s="2">
        <v>39.32</v>
      </c>
      <c r="Y19" s="2">
        <v>38.33</v>
      </c>
      <c r="Z19" s="2">
        <v>39.24</v>
      </c>
      <c r="AA19" s="2">
        <v>38.619999999999997</v>
      </c>
      <c r="AB19" s="2">
        <v>40.130000000000003</v>
      </c>
    </row>
    <row r="21" spans="1:28" x14ac:dyDescent="0.2">
      <c r="A21" s="2" t="s">
        <v>10</v>
      </c>
      <c r="C21" s="2">
        <v>101.1</v>
      </c>
      <c r="D21" s="4">
        <v>100.53999999999999</v>
      </c>
      <c r="E21" s="4"/>
      <c r="F21" s="4">
        <v>101.00999999999999</v>
      </c>
      <c r="G21" s="4">
        <v>100.89</v>
      </c>
      <c r="H21" s="4">
        <v>102.07999999999998</v>
      </c>
      <c r="I21" s="4">
        <v>101.03999999999999</v>
      </c>
      <c r="J21" s="4">
        <v>101.47999999999999</v>
      </c>
      <c r="K21" s="4">
        <v>101.88999999999999</v>
      </c>
      <c r="L21" s="4">
        <v>100.19999999999999</v>
      </c>
      <c r="M21" s="4">
        <v>100.77000000000001</v>
      </c>
      <c r="N21" s="4">
        <v>100.47</v>
      </c>
      <c r="O21" s="4">
        <v>100.63</v>
      </c>
      <c r="Q21" s="4">
        <v>101.13</v>
      </c>
      <c r="R21" s="4">
        <v>102.52000000000001</v>
      </c>
      <c r="S21" s="4">
        <v>99.74</v>
      </c>
      <c r="T21" s="4">
        <v>101.18</v>
      </c>
      <c r="U21" s="4">
        <v>101.28</v>
      </c>
      <c r="V21" s="4">
        <v>100.71000000000001</v>
      </c>
      <c r="W21" s="4">
        <v>101.52000000000001</v>
      </c>
      <c r="X21" s="4">
        <v>100.59</v>
      </c>
      <c r="Y21" s="4">
        <v>101.50999999999999</v>
      </c>
      <c r="Z21" s="4">
        <v>101.2</v>
      </c>
      <c r="AA21" s="4">
        <v>101.18</v>
      </c>
      <c r="AB21" s="4">
        <v>101.71000000000001</v>
      </c>
    </row>
    <row r="22" spans="1:28" x14ac:dyDescent="0.2"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x14ac:dyDescent="0.2">
      <c r="A23" s="10" t="s">
        <v>12</v>
      </c>
    </row>
    <row r="25" spans="1:28" x14ac:dyDescent="0.2">
      <c r="A25" s="3" t="s">
        <v>2</v>
      </c>
      <c r="B25" s="5"/>
      <c r="C25" s="5">
        <v>1.3279169774578454E-2</v>
      </c>
      <c r="D25" s="5">
        <v>6.5494059448955325E-2</v>
      </c>
      <c r="E25" s="5"/>
      <c r="F25" s="5">
        <v>1.0735817447371702E-2</v>
      </c>
      <c r="G25" s="5">
        <v>1.1151407299604335E-2</v>
      </c>
      <c r="H25" s="5">
        <v>1.850080735913234E-2</v>
      </c>
      <c r="I25" s="5">
        <v>3.6624962081936101E-2</v>
      </c>
      <c r="J25" s="5">
        <v>3.2690451797213686E-2</v>
      </c>
      <c r="K25" s="5">
        <v>2.9344278117975929E-2</v>
      </c>
      <c r="L25" s="5">
        <v>4.2034902961899892E-2</v>
      </c>
      <c r="M25" s="5">
        <v>4.9814732488507249E-2</v>
      </c>
      <c r="N25" s="5">
        <v>4.1468894758210577E-2</v>
      </c>
      <c r="O25" s="5">
        <v>8.1107390870139254E-2</v>
      </c>
      <c r="Q25" s="5">
        <v>1.1897907302181029E-2</v>
      </c>
      <c r="R25" s="5">
        <v>4.2324060430888226E-3</v>
      </c>
      <c r="S25" s="5">
        <v>5.0086606644969018E-3</v>
      </c>
      <c r="T25" s="5">
        <v>1.2703063817529975E-2</v>
      </c>
      <c r="U25" s="5">
        <v>1.3447268646827316E-2</v>
      </c>
      <c r="V25" s="5">
        <v>3.2232933269268071E-2</v>
      </c>
      <c r="W25" s="5">
        <v>4.5059797661765301E-2</v>
      </c>
      <c r="X25" s="5">
        <v>2.9671966642950635E-2</v>
      </c>
      <c r="Y25" s="5">
        <v>8.9003863007292419E-2</v>
      </c>
      <c r="Z25" s="5">
        <v>4.2501024927160166E-2</v>
      </c>
      <c r="AA25" s="5">
        <v>6.897413240220869E-2</v>
      </c>
      <c r="AB25" s="5">
        <v>1.4571856106938287E-2</v>
      </c>
    </row>
    <row r="26" spans="1:28" x14ac:dyDescent="0.2">
      <c r="A26" s="3" t="s">
        <v>26</v>
      </c>
      <c r="B26" s="5"/>
      <c r="C26" s="5">
        <v>2.0768370734452073E-2</v>
      </c>
      <c r="D26" s="5">
        <v>1.5182456171951533E-2</v>
      </c>
      <c r="E26" s="5"/>
      <c r="F26" s="5">
        <v>1.845080693026848E-2</v>
      </c>
      <c r="G26" s="5">
        <v>2.0520353259687263E-2</v>
      </c>
      <c r="H26" s="5">
        <v>1.5646420576607666E-2</v>
      </c>
      <c r="I26" s="5">
        <v>1.8356386904488067E-2</v>
      </c>
      <c r="J26" s="5">
        <v>1.7011976270112222E-2</v>
      </c>
      <c r="K26" s="5">
        <v>1.7933041173571244E-2</v>
      </c>
      <c r="L26" s="5">
        <v>1.4813801134541754E-2</v>
      </c>
      <c r="M26" s="5">
        <v>1.5429096825351143E-2</v>
      </c>
      <c r="N26" s="5">
        <v>1.3301378796996619E-2</v>
      </c>
      <c r="O26" s="5">
        <v>1.5700849483580151E-2</v>
      </c>
      <c r="Q26" s="5">
        <v>9.5165548035473953E-3</v>
      </c>
      <c r="R26" s="5">
        <v>3.1779427919281745E-3</v>
      </c>
      <c r="S26" s="5">
        <v>1.8371018246700261E-3</v>
      </c>
      <c r="T26" s="5">
        <v>1.886133377588875E-2</v>
      </c>
      <c r="U26" s="5">
        <v>1.2131117611570666E-2</v>
      </c>
      <c r="V26" s="5">
        <v>2.0008240718075981E-2</v>
      </c>
      <c r="W26" s="5">
        <v>2.2503586609133586E-2</v>
      </c>
      <c r="X26" s="5">
        <v>1.6278757988570088E-2</v>
      </c>
      <c r="Y26" s="5">
        <v>9.3017924243835488E-3</v>
      </c>
      <c r="Z26" s="5">
        <v>1.6093704738781817E-2</v>
      </c>
      <c r="AA26" s="5">
        <v>1.510962433685345E-2</v>
      </c>
      <c r="AB26" s="5">
        <v>7.4550623810037339E-3</v>
      </c>
    </row>
    <row r="27" spans="1:28" x14ac:dyDescent="0.2">
      <c r="A27" s="3" t="s">
        <v>1</v>
      </c>
      <c r="B27" s="5"/>
      <c r="C27" s="5">
        <v>8.0647107348763569E-3</v>
      </c>
      <c r="D27" s="5">
        <v>1.4818255341112689E-2</v>
      </c>
      <c r="E27" s="5"/>
      <c r="F27" s="5">
        <v>0</v>
      </c>
      <c r="G27" s="5">
        <v>8.5664768172432054E-3</v>
      </c>
      <c r="H27" s="5">
        <v>4.1540249657028138E-3</v>
      </c>
      <c r="I27" s="5">
        <v>6.8516534577047778E-3</v>
      </c>
      <c r="J27" s="5">
        <v>5.7613492350481015E-3</v>
      </c>
      <c r="K27" s="5">
        <v>1.041492410893554E-2</v>
      </c>
      <c r="L27" s="5">
        <v>2.1326667275239273E-2</v>
      </c>
      <c r="M27" s="5">
        <v>1.3586381515824548E-2</v>
      </c>
      <c r="N27" s="5">
        <v>1.3542901148720012E-2</v>
      </c>
      <c r="O27" s="5">
        <v>1.1928036294440014E-2</v>
      </c>
      <c r="Q27" s="5">
        <v>8.7960088360023083E-3</v>
      </c>
      <c r="R27" s="5">
        <v>6.0906294612494919E-3</v>
      </c>
      <c r="S27" s="5">
        <v>3.651267064294124E-3</v>
      </c>
      <c r="T27" s="5">
        <v>5.182559448872949E-3</v>
      </c>
      <c r="U27" s="5">
        <v>4.3916055893485481E-3</v>
      </c>
      <c r="V27" s="5">
        <v>7.1158335139044435E-3</v>
      </c>
      <c r="W27" s="5">
        <v>7.385979867896914E-3</v>
      </c>
      <c r="X27" s="5">
        <v>7.6351402355991031E-3</v>
      </c>
      <c r="Y27" s="5">
        <v>1.3775551294416669E-2</v>
      </c>
      <c r="Z27" s="5">
        <v>9.7541177860307592E-3</v>
      </c>
      <c r="AA27" s="5">
        <v>1.5819692114926707E-2</v>
      </c>
      <c r="AB27" s="5">
        <v>8.4954882298811304E-3</v>
      </c>
    </row>
    <row r="28" spans="1:28" x14ac:dyDescent="0.2">
      <c r="A28" s="3" t="s">
        <v>3</v>
      </c>
      <c r="B28" s="5"/>
      <c r="C28" s="5">
        <v>6.6788390517551841E-3</v>
      </c>
      <c r="D28" s="5">
        <v>3.5967612044826326E-3</v>
      </c>
      <c r="E28" s="5"/>
      <c r="F28" s="5">
        <v>4.9215784674662933E-3</v>
      </c>
      <c r="G28" s="5">
        <v>1.8660368350977461E-3</v>
      </c>
      <c r="H28" s="5">
        <v>1.8529674592193748E-2</v>
      </c>
      <c r="I28" s="5">
        <v>4.6004978369889541E-3</v>
      </c>
      <c r="J28" s="5">
        <v>6.4542625930215057E-3</v>
      </c>
      <c r="K28" s="5">
        <v>4.9465421610340489E-3</v>
      </c>
      <c r="L28" s="5">
        <v>1.368790174455983E-3</v>
      </c>
      <c r="M28" s="5">
        <v>4.3771101986062981E-3</v>
      </c>
      <c r="N28" s="5">
        <v>4.4994491175668746E-3</v>
      </c>
      <c r="O28" s="5">
        <v>2.505489881445853E-3</v>
      </c>
      <c r="Q28" s="5">
        <v>4.7820389958726133E-3</v>
      </c>
      <c r="R28" s="5">
        <v>7.0363684017715027E-3</v>
      </c>
      <c r="S28" s="5">
        <v>7.6329829502164446E-3</v>
      </c>
      <c r="T28" s="5">
        <v>4.1245812517928587E-3</v>
      </c>
      <c r="U28" s="5">
        <v>3.8465933663458644E-3</v>
      </c>
      <c r="V28" s="5">
        <v>3.1123879342293908E-3</v>
      </c>
      <c r="W28" s="5">
        <v>3.5214968870019058E-3</v>
      </c>
      <c r="X28" s="5">
        <v>3.514764578046389E-3</v>
      </c>
      <c r="Y28" s="5">
        <v>5.5475685332390728E-3</v>
      </c>
      <c r="Z28" s="5">
        <v>2.1657589950937451E-3</v>
      </c>
      <c r="AA28" s="5">
        <v>3.0288137538464592E-3</v>
      </c>
      <c r="AB28" s="5">
        <v>4.4942496401819861E-3</v>
      </c>
    </row>
    <row r="29" spans="1:28" x14ac:dyDescent="0.2">
      <c r="A29" s="3" t="s">
        <v>4</v>
      </c>
      <c r="B29" s="6"/>
      <c r="C29" s="4">
        <v>8.831608693033427E-3</v>
      </c>
      <c r="D29" s="4">
        <v>4.813860502597133E-2</v>
      </c>
      <c r="E29" s="4"/>
      <c r="F29" s="4">
        <v>1.2960327163859005E-2</v>
      </c>
      <c r="G29" s="4">
        <v>1.7625076760735728E-2</v>
      </c>
      <c r="H29" s="4">
        <v>7.8860069862723859E-3</v>
      </c>
      <c r="I29" s="4">
        <v>9.8878177351053014E-3</v>
      </c>
      <c r="J29" s="4">
        <v>1.8716327182808359E-3</v>
      </c>
      <c r="K29" s="4">
        <v>5.1173829752755827E-3</v>
      </c>
      <c r="L29" s="4">
        <v>2.6197196180249144E-2</v>
      </c>
      <c r="M29" s="4">
        <v>3.3318910054475154E-2</v>
      </c>
      <c r="N29" s="4">
        <v>6.7373482011054239E-2</v>
      </c>
      <c r="O29" s="4">
        <v>0.12738876884030545</v>
      </c>
      <c r="Q29" s="4">
        <v>1.2942670286585568E-2</v>
      </c>
      <c r="R29" s="4">
        <v>1.8137191770663148E-3</v>
      </c>
      <c r="S29" s="4">
        <v>0</v>
      </c>
      <c r="T29" s="4">
        <v>9.7228303522024027E-3</v>
      </c>
      <c r="U29" s="4">
        <v>2.8155507458923961E-2</v>
      </c>
      <c r="V29" s="4">
        <v>1.3655862294536318E-2</v>
      </c>
      <c r="W29" s="4">
        <v>1.5082008561017629E-2</v>
      </c>
      <c r="X29" s="4">
        <v>8.9378227496689274E-3</v>
      </c>
      <c r="Y29" s="4">
        <v>0.12210078322147659</v>
      </c>
      <c r="Z29" s="4">
        <v>1.4130796520272108E-2</v>
      </c>
      <c r="AA29" s="4">
        <v>7.3298749003542885E-2</v>
      </c>
      <c r="AB29" s="4">
        <v>2.0238866959955273E-2</v>
      </c>
    </row>
    <row r="30" spans="1:28" x14ac:dyDescent="0.2">
      <c r="A30" s="3" t="s">
        <v>41</v>
      </c>
      <c r="B30" s="6"/>
      <c r="C30" s="4">
        <v>0</v>
      </c>
      <c r="D30" s="4">
        <v>0</v>
      </c>
      <c r="E30" s="4"/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</row>
    <row r="31" spans="1:28" x14ac:dyDescent="0.2">
      <c r="A31" s="3" t="s">
        <v>0</v>
      </c>
      <c r="B31" s="5"/>
      <c r="C31" s="5">
        <v>1.817835398314414E-2</v>
      </c>
      <c r="D31" s="5">
        <v>5.6030250276446175E-2</v>
      </c>
      <c r="E31" s="5"/>
      <c r="F31" s="5">
        <v>1.6377989125375969E-2</v>
      </c>
      <c r="G31" s="5">
        <v>7.7739004330824712E-3</v>
      </c>
      <c r="H31" s="5">
        <v>1.9005528942599756E-2</v>
      </c>
      <c r="I31" s="5">
        <v>3.7266545062366867E-2</v>
      </c>
      <c r="J31" s="5">
        <v>3.8340904820723012E-2</v>
      </c>
      <c r="K31" s="5">
        <v>2.7290709882064491E-2</v>
      </c>
      <c r="L31" s="5">
        <v>3.2820326032801404E-2</v>
      </c>
      <c r="M31" s="5">
        <v>4.2105167534913543E-2</v>
      </c>
      <c r="N31" s="5">
        <v>2.3415075734328231E-2</v>
      </c>
      <c r="O31" s="5">
        <v>2.5708059470871496E-2</v>
      </c>
      <c r="Q31" s="5">
        <v>1.850773874167359E-2</v>
      </c>
      <c r="R31" s="5">
        <v>0</v>
      </c>
      <c r="S31" s="5">
        <v>1.0847601874562469E-2</v>
      </c>
      <c r="T31" s="5">
        <v>9.0534009905009396E-3</v>
      </c>
      <c r="U31" s="5">
        <v>1.3753161755282692E-2</v>
      </c>
      <c r="V31" s="5">
        <v>2.8500569344048186E-2</v>
      </c>
      <c r="W31" s="5">
        <v>4.1253054126518807E-2</v>
      </c>
      <c r="X31" s="5">
        <v>2.9785582503102412E-2</v>
      </c>
      <c r="Y31" s="5">
        <v>4.1343268153032554E-2</v>
      </c>
      <c r="Z31" s="5">
        <v>5.7017449772906827E-2</v>
      </c>
      <c r="AA31" s="5">
        <v>4.7731815998145272E-2</v>
      </c>
      <c r="AB31" s="5">
        <v>1.4562350656118368E-2</v>
      </c>
    </row>
    <row r="32" spans="1:28" x14ac:dyDescent="0.2">
      <c r="A32" s="3" t="s">
        <v>5</v>
      </c>
      <c r="B32" s="5"/>
      <c r="C32" s="5">
        <v>2.92419894702816</v>
      </c>
      <c r="D32" s="5">
        <v>2.7967396125310802</v>
      </c>
      <c r="E32" s="5"/>
      <c r="F32" s="5">
        <v>2.9365534808656584</v>
      </c>
      <c r="G32" s="5">
        <v>2.9324967485945495</v>
      </c>
      <c r="H32" s="5">
        <v>2.9162775365774913</v>
      </c>
      <c r="I32" s="5">
        <v>2.8864121369214102</v>
      </c>
      <c r="J32" s="5">
        <v>2.8978694225656008</v>
      </c>
      <c r="K32" s="5">
        <v>2.9049531215811428</v>
      </c>
      <c r="L32" s="5">
        <v>2.8614383162408124</v>
      </c>
      <c r="M32" s="5">
        <v>2.8413686013823223</v>
      </c>
      <c r="N32" s="5">
        <v>2.8363988184331235</v>
      </c>
      <c r="O32" s="5">
        <v>2.7356614051592176</v>
      </c>
      <c r="Q32" s="5">
        <v>2.9335570810341371</v>
      </c>
      <c r="R32" s="5">
        <v>2.977648934124896</v>
      </c>
      <c r="S32" s="5">
        <v>2.9710223856217595</v>
      </c>
      <c r="T32" s="5">
        <v>2.9403522303632119</v>
      </c>
      <c r="U32" s="5">
        <v>2.9242747455717013</v>
      </c>
      <c r="V32" s="5">
        <v>2.8953741729259375</v>
      </c>
      <c r="W32" s="5">
        <v>2.8651940762866657</v>
      </c>
      <c r="X32" s="5">
        <v>2.9041759653020622</v>
      </c>
      <c r="Y32" s="5">
        <v>2.7189271733661591</v>
      </c>
      <c r="Z32" s="5">
        <v>2.8583371472597543</v>
      </c>
      <c r="AA32" s="5">
        <v>2.7760371723904766</v>
      </c>
      <c r="AB32" s="5">
        <v>2.9301821260259211</v>
      </c>
    </row>
    <row r="33" spans="1:31" x14ac:dyDescent="0.2">
      <c r="A33" s="3" t="s">
        <v>9</v>
      </c>
      <c r="B33" s="4"/>
      <c r="C33" s="4">
        <v>6.0034022144670116</v>
      </c>
      <c r="D33" s="4">
        <v>6.01864943988463</v>
      </c>
      <c r="E33" s="4"/>
      <c r="F33" s="4">
        <v>5.99472989931889</v>
      </c>
      <c r="G33" s="4">
        <v>5.9994833657925426</v>
      </c>
      <c r="H33" s="4">
        <v>6.0108768839041753</v>
      </c>
      <c r="I33" s="4">
        <v>6.0154422585367415</v>
      </c>
      <c r="J33" s="4">
        <v>6.014374763150574</v>
      </c>
      <c r="K33" s="4">
        <v>6.0160652082290929</v>
      </c>
      <c r="L33" s="4">
        <v>6.0186867442477858</v>
      </c>
      <c r="M33" s="4">
        <v>6.0176331480528882</v>
      </c>
      <c r="N33" s="4">
        <v>6.0014589715339799</v>
      </c>
      <c r="O33" s="4">
        <v>6.0071312211310577</v>
      </c>
      <c r="Q33" s="4">
        <v>5.997078724934326</v>
      </c>
      <c r="R33" s="4">
        <v>6.0065844846493688</v>
      </c>
      <c r="S33" s="4">
        <v>6.000293755814341</v>
      </c>
      <c r="T33" s="4">
        <v>6.0023430187400004</v>
      </c>
      <c r="U33" s="4">
        <v>5.9913535175502046</v>
      </c>
      <c r="V33" s="4">
        <v>6.0114047604155401</v>
      </c>
      <c r="W33" s="4">
        <v>6.0183105568054494</v>
      </c>
      <c r="X33" s="4">
        <v>6.0113914167378537</v>
      </c>
      <c r="Y33" s="4">
        <v>6.0120157382835551</v>
      </c>
      <c r="Z33" s="4">
        <v>6.0070016007676736</v>
      </c>
      <c r="AA33" s="4">
        <v>6.0131323406403165</v>
      </c>
      <c r="AB33" s="4">
        <v>5.9990991501926523</v>
      </c>
      <c r="AD33" s="5"/>
      <c r="AE33" s="1"/>
    </row>
    <row r="35" spans="1:31" x14ac:dyDescent="0.2">
      <c r="A35" s="2" t="s">
        <v>37</v>
      </c>
      <c r="B35" s="5"/>
      <c r="C35" s="5">
        <f>C27+C28</f>
        <v>1.4743549786631541E-2</v>
      </c>
      <c r="D35" s="5">
        <f>D27+D28</f>
        <v>1.8415016545595322E-2</v>
      </c>
      <c r="E35" s="5"/>
      <c r="F35" s="5">
        <f t="shared" ref="F35:O35" si="0">F27+F28</f>
        <v>4.9215784674662933E-3</v>
      </c>
      <c r="G35" s="5">
        <f t="shared" si="0"/>
        <v>1.0432513652340951E-2</v>
      </c>
      <c r="H35" s="5">
        <f t="shared" si="0"/>
        <v>2.2683699557896564E-2</v>
      </c>
      <c r="I35" s="5">
        <f t="shared" si="0"/>
        <v>1.1452151294693732E-2</v>
      </c>
      <c r="J35" s="5">
        <f t="shared" si="0"/>
        <v>1.2215611828069607E-2</v>
      </c>
      <c r="K35" s="5">
        <f t="shared" si="0"/>
        <v>1.5361466269969589E-2</v>
      </c>
      <c r="L35" s="5">
        <f t="shared" si="0"/>
        <v>2.2695457449695255E-2</v>
      </c>
      <c r="M35" s="5">
        <f t="shared" si="0"/>
        <v>1.7963491714430846E-2</v>
      </c>
      <c r="N35" s="5">
        <f t="shared" si="0"/>
        <v>1.8042350266286887E-2</v>
      </c>
      <c r="O35" s="5">
        <f t="shared" si="0"/>
        <v>1.4433526175885867E-2</v>
      </c>
      <c r="Q35" s="5">
        <f t="shared" ref="Q35:AB35" si="1">Q27+Q28</f>
        <v>1.3578047831874922E-2</v>
      </c>
      <c r="R35" s="5">
        <f t="shared" si="1"/>
        <v>1.3126997863020995E-2</v>
      </c>
      <c r="S35" s="5">
        <f t="shared" si="1"/>
        <v>1.1284250014510569E-2</v>
      </c>
      <c r="T35" s="5">
        <f t="shared" si="1"/>
        <v>9.3071407006658086E-3</v>
      </c>
      <c r="U35" s="5">
        <f t="shared" si="1"/>
        <v>8.2381989556944129E-3</v>
      </c>
      <c r="V35" s="5">
        <f t="shared" si="1"/>
        <v>1.0228221448133835E-2</v>
      </c>
      <c r="W35" s="5">
        <f t="shared" si="1"/>
        <v>1.090747675489882E-2</v>
      </c>
      <c r="X35" s="5">
        <f t="shared" si="1"/>
        <v>1.1149904813645492E-2</v>
      </c>
      <c r="Y35" s="5">
        <f t="shared" si="1"/>
        <v>1.9323119827655742E-2</v>
      </c>
      <c r="Z35" s="5">
        <f t="shared" si="1"/>
        <v>1.1919876781124505E-2</v>
      </c>
      <c r="AA35" s="5">
        <f t="shared" si="1"/>
        <v>1.8848505868773166E-2</v>
      </c>
      <c r="AB35" s="5">
        <f t="shared" si="1"/>
        <v>1.2989737870063117E-2</v>
      </c>
    </row>
    <row r="36" spans="1:31" x14ac:dyDescent="0.2">
      <c r="A36" s="2" t="s">
        <v>452</v>
      </c>
      <c r="B36" s="5"/>
      <c r="C36" s="5">
        <f>C27/(C27+C28)</f>
        <v>0.5469992540187909</v>
      </c>
      <c r="D36" s="5">
        <f>D27/(D27+D28)</f>
        <v>0.8046832488270047</v>
      </c>
      <c r="E36" s="5"/>
      <c r="F36" s="5">
        <v>0</v>
      </c>
      <c r="G36" s="5">
        <f t="shared" ref="G36:O36" si="2">G27/(G27+G28)</f>
        <v>0.8211325767420371</v>
      </c>
      <c r="H36" s="5">
        <f t="shared" si="2"/>
        <v>0.18312819542951186</v>
      </c>
      <c r="I36" s="5">
        <f t="shared" si="2"/>
        <v>0.59828527246923813</v>
      </c>
      <c r="J36" s="5">
        <f t="shared" si="2"/>
        <v>0.47163820495747927</v>
      </c>
      <c r="K36" s="5">
        <f t="shared" si="2"/>
        <v>0.67799023386822554</v>
      </c>
      <c r="L36" s="5">
        <f t="shared" si="2"/>
        <v>0.93968880435699864</v>
      </c>
      <c r="M36" s="5">
        <f t="shared" si="2"/>
        <v>0.75633299649143504</v>
      </c>
      <c r="N36" s="5">
        <f t="shared" si="2"/>
        <v>0.75061735022546694</v>
      </c>
      <c r="O36" s="5">
        <f t="shared" si="2"/>
        <v>0.82641179633347095</v>
      </c>
      <c r="Q36" s="5">
        <f t="shared" ref="Q36:AB36" si="3">Q27/(Q27+Q28)</f>
        <v>0.64781100677472814</v>
      </c>
      <c r="R36" s="5">
        <f t="shared" si="3"/>
        <v>0.46397733318803319</v>
      </c>
      <c r="S36" s="5">
        <f t="shared" si="3"/>
        <v>0.32357197506249069</v>
      </c>
      <c r="T36" s="5">
        <f t="shared" si="3"/>
        <v>0.55683690787034112</v>
      </c>
      <c r="U36" s="5">
        <f t="shared" si="3"/>
        <v>0.53307836008415166</v>
      </c>
      <c r="V36" s="5">
        <f t="shared" si="3"/>
        <v>0.69570585169553067</v>
      </c>
      <c r="W36" s="5">
        <f t="shared" si="3"/>
        <v>0.67714834822633807</v>
      </c>
      <c r="X36" s="5">
        <f t="shared" si="3"/>
        <v>0.68477178623579416</v>
      </c>
      <c r="Y36" s="5">
        <f t="shared" si="3"/>
        <v>0.71290513215680362</v>
      </c>
      <c r="Z36" s="5">
        <f t="shared" si="3"/>
        <v>0.81830693094719797</v>
      </c>
      <c r="AA36" s="5">
        <f t="shared" si="3"/>
        <v>0.83930748808772282</v>
      </c>
      <c r="AB36" s="5">
        <f t="shared" si="3"/>
        <v>0.6540153708151657</v>
      </c>
      <c r="AD36" s="5"/>
    </row>
    <row r="37" spans="1:31" x14ac:dyDescent="0.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spans="1:31" x14ac:dyDescent="0.2">
      <c r="A38" s="10" t="s">
        <v>450</v>
      </c>
    </row>
    <row r="39" spans="1:31" x14ac:dyDescent="0.2">
      <c r="A39" s="15" t="s">
        <v>463</v>
      </c>
      <c r="B39" s="1" t="s">
        <v>464</v>
      </c>
    </row>
    <row r="40" spans="1:31" x14ac:dyDescent="0.2">
      <c r="A40" s="15" t="s">
        <v>462</v>
      </c>
      <c r="B40" s="1" t="s">
        <v>465</v>
      </c>
    </row>
    <row r="41" spans="1:31" x14ac:dyDescent="0.2">
      <c r="A41" s="15" t="s">
        <v>451</v>
      </c>
      <c r="B41" s="26" t="s">
        <v>466</v>
      </c>
    </row>
    <row r="42" spans="1:31" x14ac:dyDescent="0.2">
      <c r="A42" s="27" t="s">
        <v>453</v>
      </c>
      <c r="B42" s="1" t="s">
        <v>517</v>
      </c>
    </row>
    <row r="43" spans="1:31" x14ac:dyDescent="0.2">
      <c r="A43" s="2" t="s">
        <v>455</v>
      </c>
    </row>
    <row r="44" spans="1:31" x14ac:dyDescent="0.2">
      <c r="A44" s="2" t="s">
        <v>456</v>
      </c>
      <c r="B44" s="1" t="s">
        <v>459</v>
      </c>
    </row>
    <row r="45" spans="1:31" x14ac:dyDescent="0.2">
      <c r="A45" s="2" t="s">
        <v>445</v>
      </c>
      <c r="B45" s="1" t="s">
        <v>459</v>
      </c>
    </row>
    <row r="46" spans="1:31" ht="18" x14ac:dyDescent="0.2">
      <c r="A46" s="30" t="s">
        <v>468</v>
      </c>
      <c r="B46" s="1" t="s">
        <v>458</v>
      </c>
    </row>
    <row r="47" spans="1:31" ht="18" x14ac:dyDescent="0.2">
      <c r="A47" s="25" t="s">
        <v>443</v>
      </c>
      <c r="B47" s="1" t="s">
        <v>458</v>
      </c>
    </row>
    <row r="48" spans="1:31" x14ac:dyDescent="0.2">
      <c r="A48" s="2" t="s">
        <v>457</v>
      </c>
    </row>
    <row r="49" spans="1:2" x14ac:dyDescent="0.2">
      <c r="A49" s="2" t="s">
        <v>180</v>
      </c>
      <c r="B49" s="1" t="s">
        <v>460</v>
      </c>
    </row>
    <row r="50" spans="1:2" x14ac:dyDescent="0.2">
      <c r="A50" s="2" t="s">
        <v>181</v>
      </c>
      <c r="B50" s="1" t="s">
        <v>461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1"/>
  <sheetViews>
    <sheetView topLeftCell="A18" zoomScale="150" zoomScaleNormal="150" zoomScalePageLayoutView="150" workbookViewId="0">
      <selection activeCell="B42" sqref="B42"/>
    </sheetView>
  </sheetViews>
  <sheetFormatPr baseColWidth="10" defaultColWidth="9.1640625" defaultRowHeight="16" x14ac:dyDescent="0.2"/>
  <cols>
    <col min="1" max="1" width="11.6640625" style="2" customWidth="1"/>
    <col min="2" max="2" width="3.5" style="2" customWidth="1"/>
    <col min="3" max="9" width="9.1640625" style="2"/>
    <col min="10" max="10" width="3.83203125" customWidth="1"/>
    <col min="11" max="14" width="9.1640625" style="2"/>
    <col min="15" max="15" width="4.83203125" customWidth="1"/>
    <col min="16" max="21" width="9.1640625" style="2"/>
    <col min="22" max="22" width="4.83203125" customWidth="1"/>
    <col min="23" max="27" width="9.1640625" style="2"/>
    <col min="28" max="28" width="3.33203125" style="2" customWidth="1"/>
    <col min="29" max="16384" width="9.1640625" style="2"/>
  </cols>
  <sheetData>
    <row r="1" spans="1:36" x14ac:dyDescent="0.2">
      <c r="A1" s="38" t="s">
        <v>516</v>
      </c>
    </row>
    <row r="2" spans="1:36" ht="19" x14ac:dyDescent="0.25">
      <c r="C2" s="31" t="s">
        <v>471</v>
      </c>
    </row>
    <row r="3" spans="1:36" s="20" customFormat="1" x14ac:dyDescent="0.2">
      <c r="C3" s="36" t="s">
        <v>496</v>
      </c>
      <c r="J3" s="37"/>
      <c r="O3" s="37"/>
      <c r="V3" s="37"/>
    </row>
    <row r="4" spans="1:36" x14ac:dyDescent="0.2">
      <c r="C4" s="1" t="s">
        <v>497</v>
      </c>
    </row>
    <row r="6" spans="1:36" x14ac:dyDescent="0.2">
      <c r="A6" s="2" t="s">
        <v>454</v>
      </c>
      <c r="C6" s="10" t="s">
        <v>191</v>
      </c>
      <c r="K6" s="10" t="s">
        <v>192</v>
      </c>
      <c r="P6" s="10" t="s">
        <v>211</v>
      </c>
      <c r="U6" s="10" t="s">
        <v>442</v>
      </c>
      <c r="W6" s="10" t="s">
        <v>337</v>
      </c>
      <c r="AC6" s="10" t="s">
        <v>397</v>
      </c>
    </row>
    <row r="7" spans="1:36" ht="18" x14ac:dyDescent="0.2">
      <c r="A7" s="2" t="s">
        <v>446</v>
      </c>
      <c r="C7" s="2" t="s">
        <v>190</v>
      </c>
      <c r="D7" s="2" t="s">
        <v>190</v>
      </c>
      <c r="E7" s="2" t="s">
        <v>190</v>
      </c>
      <c r="F7" s="25" t="s">
        <v>443</v>
      </c>
      <c r="G7" s="25" t="s">
        <v>443</v>
      </c>
      <c r="H7" s="25" t="s">
        <v>443</v>
      </c>
      <c r="I7" s="30" t="s">
        <v>468</v>
      </c>
      <c r="K7" s="25" t="s">
        <v>443</v>
      </c>
      <c r="L7" s="25" t="s">
        <v>443</v>
      </c>
      <c r="M7" s="25" t="s">
        <v>443</v>
      </c>
      <c r="N7" s="2" t="s">
        <v>190</v>
      </c>
      <c r="P7" s="25" t="s">
        <v>443</v>
      </c>
      <c r="Q7" s="25" t="s">
        <v>443</v>
      </c>
      <c r="R7" s="30" t="s">
        <v>468</v>
      </c>
      <c r="S7" s="2" t="s">
        <v>190</v>
      </c>
      <c r="T7" s="2" t="s">
        <v>190</v>
      </c>
      <c r="U7" s="25" t="s">
        <v>443</v>
      </c>
      <c r="W7" s="2" t="s">
        <v>190</v>
      </c>
      <c r="X7" s="2" t="s">
        <v>190</v>
      </c>
      <c r="Y7" s="25" t="s">
        <v>443</v>
      </c>
      <c r="Z7" s="25" t="s">
        <v>443</v>
      </c>
      <c r="AA7" s="30" t="s">
        <v>468</v>
      </c>
      <c r="AC7" s="2" t="s">
        <v>456</v>
      </c>
      <c r="AD7" s="2" t="s">
        <v>190</v>
      </c>
      <c r="AE7" s="2" t="s">
        <v>456</v>
      </c>
      <c r="AF7" s="2" t="s">
        <v>440</v>
      </c>
      <c r="AG7" s="30" t="s">
        <v>468</v>
      </c>
      <c r="AH7" s="25" t="s">
        <v>443</v>
      </c>
      <c r="AI7" s="25" t="s">
        <v>443</v>
      </c>
      <c r="AJ7" s="25" t="s">
        <v>443</v>
      </c>
    </row>
    <row r="8" spans="1:36" x14ac:dyDescent="0.2">
      <c r="A8" s="2" t="s">
        <v>447</v>
      </c>
      <c r="G8" s="2" t="s">
        <v>180</v>
      </c>
      <c r="H8" s="2" t="s">
        <v>181</v>
      </c>
      <c r="K8" s="2" t="s">
        <v>180</v>
      </c>
      <c r="L8" s="2" t="s">
        <v>181</v>
      </c>
      <c r="P8" s="2" t="s">
        <v>180</v>
      </c>
      <c r="Q8" s="2" t="s">
        <v>181</v>
      </c>
      <c r="AH8" s="2" t="s">
        <v>180</v>
      </c>
      <c r="AI8" s="2" t="s">
        <v>181</v>
      </c>
      <c r="AJ8" s="2" t="s">
        <v>180</v>
      </c>
    </row>
    <row r="9" spans="1:36" x14ac:dyDescent="0.2">
      <c r="A9" s="2" t="s">
        <v>448</v>
      </c>
      <c r="C9" s="2" t="s">
        <v>98</v>
      </c>
      <c r="D9" s="2" t="s">
        <v>100</v>
      </c>
      <c r="E9" s="2" t="s">
        <v>104</v>
      </c>
      <c r="F9" s="2" t="s">
        <v>101</v>
      </c>
      <c r="G9" s="2" t="s">
        <v>102</v>
      </c>
      <c r="H9" s="2" t="s">
        <v>103</v>
      </c>
      <c r="I9" s="2" t="s">
        <v>99</v>
      </c>
      <c r="K9" s="2" t="s">
        <v>111</v>
      </c>
      <c r="L9" s="2" t="s">
        <v>112</v>
      </c>
      <c r="M9" s="2" t="s">
        <v>441</v>
      </c>
      <c r="N9" s="2" t="s">
        <v>114</v>
      </c>
      <c r="P9" s="2" t="s">
        <v>118</v>
      </c>
      <c r="Q9" s="2" t="s">
        <v>119</v>
      </c>
      <c r="R9" s="2" t="s">
        <v>120</v>
      </c>
      <c r="S9" s="2" t="s">
        <v>121</v>
      </c>
      <c r="T9" s="2" t="s">
        <v>123</v>
      </c>
      <c r="U9" s="2" t="s">
        <v>122</v>
      </c>
      <c r="W9" s="2" t="s">
        <v>133</v>
      </c>
      <c r="X9" s="2" t="s">
        <v>134</v>
      </c>
      <c r="Y9" s="2" t="s">
        <v>135</v>
      </c>
      <c r="Z9" s="2" t="s">
        <v>136</v>
      </c>
      <c r="AA9" s="2" t="s">
        <v>137</v>
      </c>
      <c r="AC9" s="2" t="s">
        <v>138</v>
      </c>
      <c r="AD9" s="2" t="s">
        <v>142</v>
      </c>
      <c r="AE9" s="2" t="s">
        <v>144</v>
      </c>
      <c r="AF9" s="2" t="s">
        <v>145</v>
      </c>
      <c r="AG9" s="2" t="s">
        <v>143</v>
      </c>
      <c r="AH9" s="2" t="s">
        <v>139</v>
      </c>
      <c r="AI9" s="2" t="s">
        <v>140</v>
      </c>
      <c r="AJ9" s="2" t="s">
        <v>141</v>
      </c>
    </row>
    <row r="11" spans="1:36" x14ac:dyDescent="0.2">
      <c r="A11" s="2" t="s">
        <v>2</v>
      </c>
      <c r="C11" s="4">
        <v>1.6</v>
      </c>
      <c r="D11" s="2">
        <v>1.31</v>
      </c>
      <c r="E11" s="2">
        <v>1.48</v>
      </c>
      <c r="F11" s="2">
        <v>6.81</v>
      </c>
      <c r="G11" s="2">
        <v>4.51</v>
      </c>
      <c r="H11" s="2">
        <v>3.48</v>
      </c>
      <c r="I11" s="4">
        <v>2.5</v>
      </c>
      <c r="K11" s="2">
        <v>6.27</v>
      </c>
      <c r="L11" s="2">
        <v>2.73</v>
      </c>
      <c r="M11" s="2">
        <v>5.65</v>
      </c>
      <c r="N11" s="2">
        <v>1.19</v>
      </c>
      <c r="P11" s="2">
        <v>6.18</v>
      </c>
      <c r="Q11" s="2">
        <v>4.63</v>
      </c>
      <c r="R11" s="2">
        <v>2.57</v>
      </c>
      <c r="S11" s="2">
        <v>0.75</v>
      </c>
      <c r="T11" s="2">
        <v>1.35</v>
      </c>
      <c r="U11" s="2">
        <v>6.52</v>
      </c>
      <c r="W11" s="2">
        <v>0.91</v>
      </c>
      <c r="X11" s="2">
        <v>1.39</v>
      </c>
      <c r="Y11" s="2">
        <v>5.92</v>
      </c>
      <c r="Z11" s="2">
        <v>6.54</v>
      </c>
      <c r="AA11" s="2">
        <v>2.44</v>
      </c>
      <c r="AC11" s="2">
        <v>0.69</v>
      </c>
      <c r="AD11" s="4">
        <v>1.3</v>
      </c>
      <c r="AE11" s="2">
        <v>0.34</v>
      </c>
      <c r="AF11" s="2">
        <v>2.16</v>
      </c>
      <c r="AG11" s="2">
        <v>3.11</v>
      </c>
      <c r="AH11" s="2">
        <v>5.96</v>
      </c>
      <c r="AI11" s="2">
        <v>4.83</v>
      </c>
      <c r="AJ11" s="2">
        <v>5.61</v>
      </c>
    </row>
    <row r="12" spans="1:36" x14ac:dyDescent="0.2">
      <c r="A12" s="2" t="s">
        <v>26</v>
      </c>
      <c r="C12" s="4">
        <v>0.5</v>
      </c>
      <c r="D12" s="2">
        <v>0.97</v>
      </c>
      <c r="E12" s="2">
        <v>0.68</v>
      </c>
      <c r="F12" s="2">
        <v>1.1299999999999999</v>
      </c>
      <c r="G12" s="2">
        <v>0.83</v>
      </c>
      <c r="H12" s="2">
        <v>0.56999999999999995</v>
      </c>
      <c r="I12" s="2">
        <v>0.78</v>
      </c>
      <c r="K12" s="2">
        <v>0.75</v>
      </c>
      <c r="L12" s="2">
        <v>0.61</v>
      </c>
      <c r="M12" s="2">
        <v>0.88</v>
      </c>
      <c r="N12" s="2">
        <v>0.42</v>
      </c>
      <c r="P12" s="4">
        <v>0.9</v>
      </c>
      <c r="Q12" s="2">
        <v>0.76</v>
      </c>
      <c r="R12" s="4">
        <v>0.9</v>
      </c>
      <c r="S12" s="2">
        <v>0.56000000000000005</v>
      </c>
      <c r="T12" s="2">
        <v>0.79</v>
      </c>
      <c r="U12" s="2">
        <v>0.78</v>
      </c>
      <c r="W12" s="2">
        <v>0.71</v>
      </c>
      <c r="X12" s="4">
        <v>0.7</v>
      </c>
      <c r="Y12" s="2">
        <v>1.17</v>
      </c>
      <c r="Z12" s="2">
        <v>0.76</v>
      </c>
      <c r="AA12" s="2">
        <v>1.07</v>
      </c>
      <c r="AC12" s="4">
        <v>0.8</v>
      </c>
      <c r="AD12" s="2">
        <v>0.71</v>
      </c>
      <c r="AE12" s="2">
        <v>0.66</v>
      </c>
      <c r="AF12" s="2">
        <v>0.94</v>
      </c>
      <c r="AG12" s="2">
        <v>1.17</v>
      </c>
      <c r="AH12" s="2">
        <v>1.05</v>
      </c>
      <c r="AI12" s="2">
        <v>1.1499999999999999</v>
      </c>
      <c r="AJ12" s="2">
        <v>0.97</v>
      </c>
    </row>
    <row r="13" spans="1:36" x14ac:dyDescent="0.2">
      <c r="A13" s="2" t="s">
        <v>1</v>
      </c>
      <c r="C13" s="15" t="s">
        <v>462</v>
      </c>
      <c r="D13" s="4">
        <v>0.1</v>
      </c>
      <c r="E13" s="2">
        <v>0.15</v>
      </c>
      <c r="F13" s="2">
        <v>0.04</v>
      </c>
      <c r="G13" s="2">
        <v>0.24</v>
      </c>
      <c r="H13" s="15" t="s">
        <v>462</v>
      </c>
      <c r="I13" s="2">
        <v>0.16</v>
      </c>
      <c r="K13" s="2">
        <v>0.18</v>
      </c>
      <c r="L13" s="2">
        <v>0.08</v>
      </c>
      <c r="M13" s="2">
        <v>0.09</v>
      </c>
      <c r="N13" s="2">
        <v>0.28000000000000003</v>
      </c>
      <c r="P13" s="15" t="s">
        <v>462</v>
      </c>
      <c r="Q13" s="2">
        <v>0.17</v>
      </c>
      <c r="R13" s="15" t="s">
        <v>462</v>
      </c>
      <c r="S13" s="2">
        <v>0.09</v>
      </c>
      <c r="T13" s="15" t="s">
        <v>462</v>
      </c>
      <c r="U13" s="4">
        <v>0.1</v>
      </c>
      <c r="W13" s="2">
        <v>0.16</v>
      </c>
      <c r="X13" s="2">
        <v>0.12</v>
      </c>
      <c r="Y13" s="15" t="s">
        <v>462</v>
      </c>
      <c r="Z13" s="15" t="s">
        <v>462</v>
      </c>
      <c r="AA13" s="15" t="s">
        <v>462</v>
      </c>
      <c r="AC13" s="2">
        <v>0.15</v>
      </c>
      <c r="AD13" s="2">
        <v>0.04</v>
      </c>
      <c r="AE13" s="2">
        <v>0.36</v>
      </c>
      <c r="AF13" s="2">
        <v>0.28999999999999998</v>
      </c>
      <c r="AG13" s="2">
        <v>0.55000000000000004</v>
      </c>
      <c r="AH13" s="2">
        <v>0.01</v>
      </c>
      <c r="AI13" s="2">
        <v>0.23</v>
      </c>
      <c r="AJ13" s="2">
        <v>0.28999999999999998</v>
      </c>
    </row>
    <row r="14" spans="1:36" x14ac:dyDescent="0.2">
      <c r="A14" s="2" t="s">
        <v>3</v>
      </c>
      <c r="C14" s="15">
        <v>0.15</v>
      </c>
      <c r="D14" s="15">
        <v>0.15</v>
      </c>
      <c r="E14" s="15">
        <v>0.15</v>
      </c>
      <c r="F14" s="15">
        <v>0.15</v>
      </c>
      <c r="G14" s="15" t="s">
        <v>462</v>
      </c>
      <c r="H14" s="2">
        <v>0.64</v>
      </c>
      <c r="I14" s="15">
        <v>0.15</v>
      </c>
      <c r="K14" s="2">
        <v>0.55000000000000004</v>
      </c>
      <c r="L14" s="2">
        <v>0.68</v>
      </c>
      <c r="M14" s="2">
        <v>0.34</v>
      </c>
      <c r="N14" s="4">
        <v>0.3</v>
      </c>
      <c r="P14" s="15">
        <v>0.15</v>
      </c>
      <c r="Q14" s="15">
        <v>0.15</v>
      </c>
      <c r="R14" s="15">
        <v>0.15</v>
      </c>
      <c r="S14" s="15">
        <v>0.15</v>
      </c>
      <c r="T14" s="15">
        <v>0.15</v>
      </c>
      <c r="U14" s="15">
        <v>0.15</v>
      </c>
      <c r="W14" s="15">
        <v>0.15</v>
      </c>
      <c r="X14" s="15">
        <v>0.15</v>
      </c>
      <c r="Y14" s="15">
        <v>0.15</v>
      </c>
      <c r="Z14" s="15">
        <v>0.15</v>
      </c>
      <c r="AA14" s="4">
        <v>0.3</v>
      </c>
      <c r="AC14" s="4">
        <v>0.3</v>
      </c>
      <c r="AD14" s="15">
        <v>0.15</v>
      </c>
      <c r="AE14" s="15">
        <v>0.15</v>
      </c>
      <c r="AF14" s="15">
        <v>0.15</v>
      </c>
      <c r="AG14" s="2">
        <v>0.37</v>
      </c>
      <c r="AH14" s="2">
        <v>0.28999999999999998</v>
      </c>
      <c r="AI14" s="15">
        <v>0.15</v>
      </c>
      <c r="AJ14" s="15">
        <v>0.15</v>
      </c>
    </row>
    <row r="15" spans="1:36" x14ac:dyDescent="0.2">
      <c r="A15" s="2" t="s">
        <v>4</v>
      </c>
      <c r="C15" s="2">
        <v>0.34</v>
      </c>
      <c r="D15" s="4">
        <v>0.6</v>
      </c>
      <c r="E15" s="2">
        <v>0.21</v>
      </c>
      <c r="F15" s="2">
        <v>0.01</v>
      </c>
      <c r="G15" s="2">
        <v>0.05</v>
      </c>
      <c r="H15" s="2">
        <v>0.28000000000000003</v>
      </c>
      <c r="I15" s="4">
        <v>0.6</v>
      </c>
      <c r="K15" s="2">
        <v>0.24</v>
      </c>
      <c r="L15" s="2">
        <v>0.72</v>
      </c>
      <c r="M15" s="4">
        <v>0.5</v>
      </c>
      <c r="N15" s="2">
        <v>0.23</v>
      </c>
      <c r="P15" s="2">
        <v>0.31</v>
      </c>
      <c r="Q15" s="2">
        <v>0.32</v>
      </c>
      <c r="R15" s="2">
        <v>0.41</v>
      </c>
      <c r="S15" s="15" t="s">
        <v>462</v>
      </c>
      <c r="T15" s="2">
        <v>0.46</v>
      </c>
      <c r="U15" s="2">
        <v>0.08</v>
      </c>
      <c r="W15" s="15" t="s">
        <v>462</v>
      </c>
      <c r="X15" s="15" t="s">
        <v>462</v>
      </c>
      <c r="Y15" s="2">
        <v>0.13</v>
      </c>
      <c r="Z15" s="4">
        <v>0.2</v>
      </c>
      <c r="AA15" s="2">
        <v>0.16</v>
      </c>
      <c r="AC15" s="15" t="s">
        <v>462</v>
      </c>
      <c r="AD15" s="2">
        <v>0.14000000000000001</v>
      </c>
      <c r="AE15" s="2">
        <v>0.03</v>
      </c>
      <c r="AF15" s="2">
        <v>0.25</v>
      </c>
      <c r="AG15" s="2">
        <v>0.05</v>
      </c>
      <c r="AH15" s="2">
        <v>0.35</v>
      </c>
      <c r="AI15" s="2">
        <v>0.05</v>
      </c>
      <c r="AJ15" s="2">
        <v>7.0000000000000007E-2</v>
      </c>
    </row>
    <row r="16" spans="1:36" x14ac:dyDescent="0.2">
      <c r="A16" s="2" t="s">
        <v>41</v>
      </c>
      <c r="C16" s="4">
        <v>0.4</v>
      </c>
      <c r="D16" s="2">
        <v>0.87</v>
      </c>
      <c r="E16" s="2">
        <v>0.71</v>
      </c>
      <c r="F16" s="2">
        <v>1.28</v>
      </c>
      <c r="G16" s="2">
        <v>1.05</v>
      </c>
      <c r="H16" s="2">
        <v>0.86</v>
      </c>
      <c r="I16" s="2">
        <v>0.57999999999999996</v>
      </c>
      <c r="K16" s="2">
        <v>1.1100000000000001</v>
      </c>
      <c r="L16" s="2">
        <v>0.53</v>
      </c>
      <c r="M16" s="2">
        <v>0.88</v>
      </c>
      <c r="N16" s="2">
        <v>0.31</v>
      </c>
      <c r="P16" s="2">
        <v>1.45</v>
      </c>
      <c r="Q16" s="2">
        <v>1.25</v>
      </c>
      <c r="R16" s="2">
        <v>0.64</v>
      </c>
      <c r="S16" s="2">
        <v>0.52</v>
      </c>
      <c r="T16" s="4">
        <v>0.5</v>
      </c>
      <c r="U16" s="2">
        <v>1.24</v>
      </c>
      <c r="W16" s="2">
        <v>0.96</v>
      </c>
      <c r="X16" s="2">
        <v>0.78</v>
      </c>
      <c r="Y16" s="2">
        <v>1.0900000000000001</v>
      </c>
      <c r="Z16" s="2">
        <v>1.29</v>
      </c>
      <c r="AA16" s="2">
        <v>0.83</v>
      </c>
      <c r="AC16" s="2">
        <v>0.54</v>
      </c>
      <c r="AD16" s="4">
        <v>0.8</v>
      </c>
      <c r="AE16" s="2">
        <v>0.25</v>
      </c>
      <c r="AF16" s="2">
        <v>0.85</v>
      </c>
      <c r="AG16" s="2">
        <v>0.74</v>
      </c>
      <c r="AH16" s="2">
        <v>1.04</v>
      </c>
      <c r="AI16" s="2">
        <v>1.05</v>
      </c>
      <c r="AJ16" s="4">
        <v>1.1000000000000001</v>
      </c>
    </row>
    <row r="17" spans="1:36" x14ac:dyDescent="0.2">
      <c r="A17" s="2" t="s">
        <v>0</v>
      </c>
      <c r="C17" s="2">
        <v>0.26</v>
      </c>
      <c r="D17" s="2">
        <v>0.18</v>
      </c>
      <c r="E17" s="2">
        <v>0.51</v>
      </c>
      <c r="F17" s="2">
        <v>2.0099999999999998</v>
      </c>
      <c r="G17" s="2">
        <v>1.37</v>
      </c>
      <c r="H17" s="2">
        <v>1.03</v>
      </c>
      <c r="I17" s="2">
        <v>0.61</v>
      </c>
      <c r="K17" s="2">
        <v>1.93</v>
      </c>
      <c r="L17" s="2">
        <v>0.64</v>
      </c>
      <c r="M17" s="4">
        <v>1.7</v>
      </c>
      <c r="N17" s="2">
        <v>0.45</v>
      </c>
      <c r="P17" s="2">
        <v>2.0099999999999998</v>
      </c>
      <c r="Q17" s="2">
        <v>1.29</v>
      </c>
      <c r="R17" s="2">
        <v>0.75</v>
      </c>
      <c r="S17" s="2">
        <v>0.48</v>
      </c>
      <c r="T17" s="2">
        <v>0.61</v>
      </c>
      <c r="U17" s="2">
        <v>1.98</v>
      </c>
      <c r="W17" s="2">
        <v>0.43</v>
      </c>
      <c r="X17" s="2">
        <v>0.61</v>
      </c>
      <c r="Y17" s="2">
        <v>1.81</v>
      </c>
      <c r="Z17" s="2">
        <v>2.09</v>
      </c>
      <c r="AA17" s="2">
        <v>0.71</v>
      </c>
      <c r="AC17" s="4">
        <v>0.2</v>
      </c>
      <c r="AD17" s="2">
        <v>0.36</v>
      </c>
      <c r="AE17" s="2">
        <v>0.44</v>
      </c>
      <c r="AF17" s="2">
        <v>0.75</v>
      </c>
      <c r="AG17" s="2">
        <v>1.28</v>
      </c>
      <c r="AH17" s="2">
        <v>1.81</v>
      </c>
      <c r="AI17" s="2">
        <v>1.57</v>
      </c>
      <c r="AJ17" s="2">
        <v>1.69</v>
      </c>
    </row>
    <row r="18" spans="1:36" x14ac:dyDescent="0.2">
      <c r="A18" s="2" t="s">
        <v>5</v>
      </c>
      <c r="C18" s="2">
        <v>58.56</v>
      </c>
      <c r="D18" s="2">
        <v>57.68</v>
      </c>
      <c r="E18" s="2">
        <v>57.61</v>
      </c>
      <c r="F18" s="4">
        <v>51.9</v>
      </c>
      <c r="G18" s="2">
        <v>54.36</v>
      </c>
      <c r="H18" s="2">
        <v>55.14</v>
      </c>
      <c r="I18" s="2">
        <v>56.58</v>
      </c>
      <c r="K18" s="2">
        <v>51.55</v>
      </c>
      <c r="L18" s="2">
        <v>55.12</v>
      </c>
      <c r="M18" s="2">
        <v>52.53</v>
      </c>
      <c r="N18" s="2">
        <v>58.05</v>
      </c>
      <c r="P18" s="2">
        <v>52.62</v>
      </c>
      <c r="Q18" s="2">
        <v>54.52</v>
      </c>
      <c r="R18" s="2">
        <v>56.85</v>
      </c>
      <c r="S18" s="2">
        <v>58.73</v>
      </c>
      <c r="T18" s="2">
        <v>57.87</v>
      </c>
      <c r="U18" s="2">
        <v>52.66</v>
      </c>
      <c r="W18" s="2">
        <v>58.73</v>
      </c>
      <c r="X18" s="2">
        <v>58.63</v>
      </c>
      <c r="Y18" s="2">
        <v>53.41</v>
      </c>
      <c r="Z18" s="2">
        <v>53.05</v>
      </c>
      <c r="AA18" s="2">
        <v>56.66</v>
      </c>
      <c r="AC18" s="2">
        <v>59.16</v>
      </c>
      <c r="AD18" s="2">
        <v>58.36</v>
      </c>
      <c r="AE18" s="2">
        <v>59.54</v>
      </c>
      <c r="AF18" s="2">
        <v>57.02</v>
      </c>
      <c r="AG18" s="2">
        <v>56.05</v>
      </c>
      <c r="AH18" s="2">
        <v>53.67</v>
      </c>
      <c r="AI18" s="2">
        <v>54.16</v>
      </c>
      <c r="AJ18" s="2">
        <v>52.96</v>
      </c>
    </row>
    <row r="19" spans="1:36" x14ac:dyDescent="0.2">
      <c r="A19" s="2" t="s">
        <v>9</v>
      </c>
      <c r="C19" s="4">
        <v>40.299999999999997</v>
      </c>
      <c r="D19" s="2">
        <v>40.229999999999997</v>
      </c>
      <c r="E19" s="2">
        <v>40.03</v>
      </c>
      <c r="F19" s="2">
        <v>38.69</v>
      </c>
      <c r="G19" s="2">
        <v>39.26</v>
      </c>
      <c r="H19" s="2">
        <v>39.28</v>
      </c>
      <c r="I19" s="2">
        <v>39.729999999999997</v>
      </c>
      <c r="K19" s="2">
        <v>38.28</v>
      </c>
      <c r="L19" s="4">
        <v>38.9</v>
      </c>
      <c r="M19" s="2">
        <v>38.57</v>
      </c>
      <c r="N19" s="2">
        <v>39.93</v>
      </c>
      <c r="P19" s="4">
        <v>39.200000000000003</v>
      </c>
      <c r="Q19" s="2">
        <v>39.65</v>
      </c>
      <c r="R19" s="2">
        <v>39.94</v>
      </c>
      <c r="S19" s="2">
        <v>40.270000000000003</v>
      </c>
      <c r="T19" s="2">
        <v>40.14</v>
      </c>
      <c r="U19" s="2">
        <v>39.04</v>
      </c>
      <c r="W19" s="2">
        <v>40.729999999999997</v>
      </c>
      <c r="X19" s="4">
        <v>40.700000000000003</v>
      </c>
      <c r="Y19" s="2">
        <v>39.24</v>
      </c>
      <c r="Z19" s="2">
        <v>39.39</v>
      </c>
      <c r="AA19" s="2">
        <v>39.880000000000003</v>
      </c>
      <c r="AC19" s="2">
        <v>40.549999999999997</v>
      </c>
      <c r="AD19" s="2">
        <v>40.39</v>
      </c>
      <c r="AE19" s="2">
        <v>40.64</v>
      </c>
      <c r="AF19" s="2">
        <v>40.14</v>
      </c>
      <c r="AG19" s="2">
        <v>40.04</v>
      </c>
      <c r="AH19" s="2">
        <v>39.520000000000003</v>
      </c>
      <c r="AI19" s="4">
        <v>39.4</v>
      </c>
      <c r="AJ19" s="2">
        <v>38.86</v>
      </c>
    </row>
    <row r="21" spans="1:36" x14ac:dyDescent="0.2">
      <c r="A21" s="2" t="s">
        <v>10</v>
      </c>
      <c r="C21" s="2">
        <v>102.11</v>
      </c>
      <c r="D21" s="2">
        <v>102.09</v>
      </c>
      <c r="E21" s="2">
        <v>101.53</v>
      </c>
      <c r="F21" s="2">
        <v>102.02</v>
      </c>
      <c r="G21" s="2">
        <v>101.66999999999999</v>
      </c>
      <c r="H21" s="2">
        <v>101.28</v>
      </c>
      <c r="I21" s="2">
        <v>101.69</v>
      </c>
      <c r="K21" s="2">
        <v>100.86</v>
      </c>
      <c r="L21" s="2">
        <v>100.00999999999999</v>
      </c>
      <c r="M21" s="2">
        <v>101.14</v>
      </c>
      <c r="N21" s="2">
        <v>101.16</v>
      </c>
      <c r="P21" s="2">
        <v>102.82</v>
      </c>
      <c r="Q21" s="2">
        <v>102.74000000000001</v>
      </c>
      <c r="R21" s="2">
        <v>102.21000000000001</v>
      </c>
      <c r="S21" s="2">
        <v>101.55</v>
      </c>
      <c r="T21" s="2">
        <v>101.87</v>
      </c>
      <c r="U21" s="2">
        <v>102.55</v>
      </c>
      <c r="W21" s="2">
        <v>102.78</v>
      </c>
      <c r="X21" s="2">
        <v>103.08000000000001</v>
      </c>
      <c r="Y21" s="2">
        <v>102.92</v>
      </c>
      <c r="Z21" s="2">
        <v>103.47</v>
      </c>
      <c r="AA21" s="2">
        <v>102.05</v>
      </c>
      <c r="AC21" s="2">
        <v>102.38999999999999</v>
      </c>
      <c r="AD21" s="4">
        <v>102.25</v>
      </c>
      <c r="AE21" s="4">
        <v>102.41</v>
      </c>
      <c r="AF21" s="4">
        <v>102.55000000000001</v>
      </c>
      <c r="AG21" s="4">
        <v>103.35999999999999</v>
      </c>
      <c r="AH21" s="4">
        <v>103.70000000000002</v>
      </c>
      <c r="AI21" s="4">
        <v>102.59</v>
      </c>
      <c r="AJ21" s="4">
        <v>101.7</v>
      </c>
    </row>
    <row r="22" spans="1:36" x14ac:dyDescent="0.2">
      <c r="AD22" s="4"/>
      <c r="AE22" s="4"/>
      <c r="AF22" s="4"/>
      <c r="AG22" s="4"/>
      <c r="AH22" s="4"/>
      <c r="AI22" s="4"/>
      <c r="AJ22" s="4"/>
    </row>
    <row r="23" spans="1:36" x14ac:dyDescent="0.2">
      <c r="A23" s="10" t="s">
        <v>12</v>
      </c>
    </row>
    <row r="25" spans="1:36" x14ac:dyDescent="0.2">
      <c r="A25" s="3" t="s">
        <v>2</v>
      </c>
      <c r="B25" s="5"/>
      <c r="C25" s="5">
        <v>2.0784964188219745E-2</v>
      </c>
      <c r="D25" s="5">
        <v>1.7046628588440856E-2</v>
      </c>
      <c r="E25" s="5">
        <v>1.9369594515565955E-2</v>
      </c>
      <c r="F25" s="5">
        <v>9.3120856576374963E-2</v>
      </c>
      <c r="G25" s="5">
        <v>6.0530530012949946E-2</v>
      </c>
      <c r="H25" s="5">
        <v>4.6551000933052686E-2</v>
      </c>
      <c r="I25" s="5">
        <v>3.2937659127957493E-2</v>
      </c>
      <c r="K25" s="5">
        <v>8.6467139211555716E-2</v>
      </c>
      <c r="L25" s="5">
        <v>3.6761898514788213E-2</v>
      </c>
      <c r="M25" s="5">
        <v>7.7106779942934203E-2</v>
      </c>
      <c r="N25" s="5">
        <v>1.5585315887098038E-2</v>
      </c>
      <c r="P25" s="5">
        <v>8.3226214236784696E-2</v>
      </c>
      <c r="Q25" s="5">
        <v>6.1575560207297153E-2</v>
      </c>
      <c r="R25" s="5">
        <v>3.3714529556731314E-2</v>
      </c>
      <c r="S25" s="5">
        <v>9.7417214852906671E-3</v>
      </c>
      <c r="T25" s="5">
        <v>1.7576404723369202E-2</v>
      </c>
      <c r="U25" s="5">
        <v>8.8266248004573333E-2</v>
      </c>
      <c r="W25" s="5">
        <v>1.1720791586628015E-2</v>
      </c>
      <c r="X25" s="5">
        <v>1.7907471792807463E-2</v>
      </c>
      <c r="Y25" s="5">
        <v>7.9511235940126754E-2</v>
      </c>
      <c r="Z25" s="5">
        <v>8.764481840699842E-2</v>
      </c>
      <c r="AA25" s="5">
        <v>3.2117817337825177E-2</v>
      </c>
      <c r="AB25" s="5"/>
      <c r="AC25" s="5">
        <v>8.9089723085486721E-3</v>
      </c>
      <c r="AD25" s="5">
        <v>1.6858446033864015E-2</v>
      </c>
      <c r="AE25" s="5">
        <v>4.371015699940731E-3</v>
      </c>
      <c r="AF25" s="5">
        <v>2.8203876584311251E-2</v>
      </c>
      <c r="AG25" s="5">
        <v>4.079311131767812E-2</v>
      </c>
      <c r="AH25" s="5">
        <v>7.9474877728486132E-2</v>
      </c>
      <c r="AI25" s="5">
        <v>6.4583126495305232E-2</v>
      </c>
      <c r="AJ25" s="5">
        <v>7.6147165909012618E-2</v>
      </c>
    </row>
    <row r="26" spans="1:36" x14ac:dyDescent="0.2">
      <c r="A26" s="3" t="s">
        <v>26</v>
      </c>
      <c r="B26" s="5"/>
      <c r="C26" s="5">
        <v>1.0058935158059343E-2</v>
      </c>
      <c r="D26" s="5">
        <v>1.9547518995280681E-2</v>
      </c>
      <c r="E26" s="5">
        <v>1.3782259821825156E-2</v>
      </c>
      <c r="F26" s="5">
        <v>2.3929355412202067E-2</v>
      </c>
      <c r="G26" s="5">
        <v>1.7251574322697746E-2</v>
      </c>
      <c r="H26" s="5">
        <v>1.1808027111790518E-2</v>
      </c>
      <c r="I26" s="5">
        <v>1.5914757705956673E-2</v>
      </c>
      <c r="K26" s="5">
        <v>1.6017602779170748E-2</v>
      </c>
      <c r="L26" s="5">
        <v>1.2720899634454962E-2</v>
      </c>
      <c r="M26" s="5">
        <v>1.8598567601336703E-2</v>
      </c>
      <c r="N26" s="5">
        <v>8.5186474384459521E-3</v>
      </c>
      <c r="P26" s="5">
        <v>1.8770112723047641E-2</v>
      </c>
      <c r="Q26" s="5">
        <v>1.5652859221634782E-2</v>
      </c>
      <c r="R26" s="5">
        <v>1.8284336128093402E-2</v>
      </c>
      <c r="S26" s="5">
        <v>1.1264584546084503E-2</v>
      </c>
      <c r="T26" s="5">
        <v>1.5928543777908276E-2</v>
      </c>
      <c r="U26" s="5">
        <v>1.6352884879873516E-2</v>
      </c>
      <c r="W26" s="5">
        <v>1.4162065750340361E-2</v>
      </c>
      <c r="X26" s="5">
        <v>1.396594160651953E-2</v>
      </c>
      <c r="Y26" s="5">
        <v>2.4335785325444607E-2</v>
      </c>
      <c r="Z26" s="5">
        <v>1.5773017888422315E-2</v>
      </c>
      <c r="AA26" s="5">
        <v>2.1811858997690975E-2</v>
      </c>
      <c r="AB26" s="5"/>
      <c r="AC26" s="5">
        <v>1.5996361555353753E-2</v>
      </c>
      <c r="AD26" s="5">
        <v>1.4258874376434801E-2</v>
      </c>
      <c r="AE26" s="5">
        <v>1.3140142991642723E-2</v>
      </c>
      <c r="AF26" s="5">
        <v>1.9007964596980013E-2</v>
      </c>
      <c r="AG26" s="5">
        <v>2.3766487961099168E-2</v>
      </c>
      <c r="AH26" s="5">
        <v>2.1683311761510539E-2</v>
      </c>
      <c r="AI26" s="5">
        <v>2.3813458919288929E-2</v>
      </c>
      <c r="AJ26" s="5">
        <v>2.0389910689183072E-2</v>
      </c>
    </row>
    <row r="27" spans="1:36" x14ac:dyDescent="0.2">
      <c r="A27" s="3" t="s">
        <v>1</v>
      </c>
      <c r="B27" s="5"/>
      <c r="C27" s="5">
        <v>0</v>
      </c>
      <c r="D27" s="5">
        <v>2.5748074346749147E-3</v>
      </c>
      <c r="E27" s="5">
        <v>3.8844329034000264E-3</v>
      </c>
      <c r="F27" s="5">
        <v>1.0822744176189184E-3</v>
      </c>
      <c r="G27" s="5">
        <v>6.3736282304988484E-3</v>
      </c>
      <c r="H27" s="5">
        <v>0</v>
      </c>
      <c r="I27" s="5">
        <v>4.1710966770138538E-3</v>
      </c>
      <c r="K27" s="5">
        <v>4.9117200540274054E-3</v>
      </c>
      <c r="L27" s="5">
        <v>2.1315858224950968E-3</v>
      </c>
      <c r="M27" s="5">
        <v>2.4303240231984173E-3</v>
      </c>
      <c r="N27" s="5">
        <v>7.2561162229965847E-3</v>
      </c>
      <c r="P27" s="5">
        <v>0</v>
      </c>
      <c r="Q27" s="5">
        <v>4.4735660443049746E-3</v>
      </c>
      <c r="R27" s="5">
        <v>0</v>
      </c>
      <c r="S27" s="5">
        <v>2.3131005203175154E-3</v>
      </c>
      <c r="T27" s="5">
        <v>0</v>
      </c>
      <c r="U27" s="5">
        <v>2.6787033551766179E-3</v>
      </c>
      <c r="W27" s="5">
        <v>4.0776794753011724E-3</v>
      </c>
      <c r="X27" s="5">
        <v>3.058991518261789E-3</v>
      </c>
      <c r="Y27" s="5">
        <v>0</v>
      </c>
      <c r="Z27" s="5">
        <v>0</v>
      </c>
      <c r="AA27" s="5">
        <v>0</v>
      </c>
      <c r="AB27" s="5"/>
      <c r="AC27" s="5">
        <v>3.8321926062238536E-3</v>
      </c>
      <c r="AD27" s="5">
        <v>1.0263883887187966E-3</v>
      </c>
      <c r="AE27" s="5">
        <v>9.157638621175376E-3</v>
      </c>
      <c r="AF27" s="5">
        <v>7.49256645551717E-3</v>
      </c>
      <c r="AG27" s="5">
        <v>1.4274689891275588E-2</v>
      </c>
      <c r="AH27" s="5">
        <v>2.6385246748865165E-4</v>
      </c>
      <c r="AI27" s="5">
        <v>6.0852345459235582E-3</v>
      </c>
      <c r="AJ27" s="5">
        <v>7.78872610779246E-3</v>
      </c>
    </row>
    <row r="28" spans="1:36" x14ac:dyDescent="0.2">
      <c r="A28" s="3" t="s">
        <v>3</v>
      </c>
      <c r="B28" s="5"/>
      <c r="C28" s="5">
        <v>1.9797118418566858E-3</v>
      </c>
      <c r="D28" s="5">
        <v>1.9830784091377151E-3</v>
      </c>
      <c r="E28" s="5">
        <v>1.9944883175180795E-3</v>
      </c>
      <c r="F28" s="5">
        <v>2.0838791684368689E-3</v>
      </c>
      <c r="G28" s="5">
        <v>0</v>
      </c>
      <c r="H28" s="5">
        <v>8.6978352554695996E-3</v>
      </c>
      <c r="I28" s="5">
        <v>2.0078229082344428E-3</v>
      </c>
      <c r="K28" s="5">
        <v>7.7059761941858556E-3</v>
      </c>
      <c r="L28" s="5">
        <v>9.3030557033885932E-3</v>
      </c>
      <c r="M28" s="5">
        <v>4.7141615362392376E-3</v>
      </c>
      <c r="N28" s="5">
        <v>3.9918234611689054E-3</v>
      </c>
      <c r="P28" s="5">
        <v>2.0523165527797601E-3</v>
      </c>
      <c r="Q28" s="5">
        <v>2.0267494490338982E-3</v>
      </c>
      <c r="R28" s="5">
        <v>1.9992019358625475E-3</v>
      </c>
      <c r="S28" s="5">
        <v>1.979461815811922E-3</v>
      </c>
      <c r="T28" s="5">
        <v>1.9841246779921983E-3</v>
      </c>
      <c r="U28" s="5">
        <v>2.0630975025929229E-3</v>
      </c>
      <c r="W28" s="5">
        <v>1.9628550707217049E-3</v>
      </c>
      <c r="X28" s="5">
        <v>1.9633248270358029E-3</v>
      </c>
      <c r="Y28" s="5">
        <v>2.046819192143693E-3</v>
      </c>
      <c r="Z28" s="5">
        <v>2.0423077255289478E-3</v>
      </c>
      <c r="AA28" s="5">
        <v>4.0119810784967642E-3</v>
      </c>
      <c r="AB28" s="5"/>
      <c r="AC28" s="5">
        <v>3.9353303679940128E-3</v>
      </c>
      <c r="AD28" s="5">
        <v>1.9762726967918636E-3</v>
      </c>
      <c r="AE28" s="5">
        <v>1.959188091308382E-3</v>
      </c>
      <c r="AF28" s="5">
        <v>1.9898838964338603E-3</v>
      </c>
      <c r="AG28" s="5">
        <v>4.9307114671095836E-3</v>
      </c>
      <c r="AH28" s="5">
        <v>3.928828128636353E-3</v>
      </c>
      <c r="AI28" s="5">
        <v>2.0377205148975498E-3</v>
      </c>
      <c r="AJ28" s="5">
        <v>2.0685382969433284E-3</v>
      </c>
    </row>
    <row r="29" spans="1:36" x14ac:dyDescent="0.2">
      <c r="A29" s="3" t="s">
        <v>4</v>
      </c>
      <c r="B29" s="6"/>
      <c r="C29" s="4">
        <v>1.5615104057249859E-2</v>
      </c>
      <c r="D29" s="4">
        <v>2.7602926010266881E-2</v>
      </c>
      <c r="E29" s="4">
        <v>9.7166101053241354E-3</v>
      </c>
      <c r="F29" s="4">
        <v>4.8343325067775814E-4</v>
      </c>
      <c r="G29" s="4">
        <v>2.3724911814729487E-3</v>
      </c>
      <c r="H29" s="4">
        <v>1.3241722387428569E-2</v>
      </c>
      <c r="I29" s="4">
        <v>2.7947350403463255E-2</v>
      </c>
      <c r="K29" s="4">
        <v>1.1701228467171441E-2</v>
      </c>
      <c r="L29" s="4">
        <v>3.4277129786772602E-2</v>
      </c>
      <c r="M29" s="4">
        <v>2.4124081730274038E-2</v>
      </c>
      <c r="N29" s="4">
        <v>1.0649596456324238E-2</v>
      </c>
      <c r="P29" s="4">
        <v>1.4759444983321057E-2</v>
      </c>
      <c r="Q29" s="4">
        <v>1.504575642267421E-2</v>
      </c>
      <c r="R29" s="4">
        <v>1.9015357951368519E-2</v>
      </c>
      <c r="S29" s="4">
        <v>0</v>
      </c>
      <c r="T29" s="4">
        <v>2.1173408438722643E-2</v>
      </c>
      <c r="U29" s="4">
        <v>3.8288973650686085E-3</v>
      </c>
      <c r="W29" s="4">
        <v>0</v>
      </c>
      <c r="X29" s="4">
        <v>0</v>
      </c>
      <c r="Y29" s="4">
        <v>6.1728655469733534E-3</v>
      </c>
      <c r="Z29" s="4">
        <v>9.475784177806746E-3</v>
      </c>
      <c r="AA29" s="4">
        <v>7.4458253964511736E-3</v>
      </c>
      <c r="AB29" s="4"/>
      <c r="AC29" s="4">
        <v>0</v>
      </c>
      <c r="AD29" s="4">
        <v>6.4185790035677301E-3</v>
      </c>
      <c r="AE29" s="4">
        <v>1.3635195581625066E-3</v>
      </c>
      <c r="AF29" s="4">
        <v>1.1540688816016251E-2</v>
      </c>
      <c r="AG29" s="4">
        <v>2.3186388772699564E-3</v>
      </c>
      <c r="AH29" s="4">
        <v>1.6500166276980227E-2</v>
      </c>
      <c r="AI29" s="4">
        <v>2.3636251741712285E-3</v>
      </c>
      <c r="AJ29" s="4">
        <v>3.3591205561836761E-3</v>
      </c>
    </row>
    <row r="30" spans="1:36" x14ac:dyDescent="0.2">
      <c r="A30" s="3" t="s">
        <v>41</v>
      </c>
      <c r="B30" s="6"/>
      <c r="C30" s="4">
        <v>1.8752246752985344E-2</v>
      </c>
      <c r="D30" s="4">
        <v>4.0855494899574477E-2</v>
      </c>
      <c r="E30" s="4">
        <v>3.3533677430407978E-2</v>
      </c>
      <c r="F30" s="4">
        <v>6.3164613020909255E-2</v>
      </c>
      <c r="G30" s="4">
        <v>5.0857060385702563E-2</v>
      </c>
      <c r="H30" s="4">
        <v>4.1515689072573116E-2</v>
      </c>
      <c r="I30" s="4">
        <v>2.7576854990919473E-2</v>
      </c>
      <c r="K30" s="4">
        <v>5.5242146879877746E-2</v>
      </c>
      <c r="L30" s="4">
        <v>2.5755807719330399E-2</v>
      </c>
      <c r="M30" s="4">
        <v>4.3340190019133126E-2</v>
      </c>
      <c r="N30" s="4">
        <v>1.4651914016105844E-2</v>
      </c>
      <c r="P30" s="4">
        <v>7.0469905163646415E-2</v>
      </c>
      <c r="Q30" s="4">
        <v>5.9993115177175989E-2</v>
      </c>
      <c r="R30" s="4">
        <v>3.0298977633173664E-2</v>
      </c>
      <c r="S30" s="4">
        <v>2.4374841989845575E-2</v>
      </c>
      <c r="T30" s="4">
        <v>2.3492557580692304E-2</v>
      </c>
      <c r="U30" s="4">
        <v>6.0580489110072216E-2</v>
      </c>
      <c r="W30" s="4">
        <v>4.4622182095351411E-2</v>
      </c>
      <c r="X30" s="4">
        <v>3.6264199732069187E-2</v>
      </c>
      <c r="Y30" s="4">
        <v>5.2832032085123923E-2</v>
      </c>
      <c r="Z30" s="4">
        <v>6.2388167194778035E-2</v>
      </c>
      <c r="AA30" s="4">
        <v>3.9427415505726197E-2</v>
      </c>
      <c r="AB30" s="4"/>
      <c r="AC30" s="4">
        <v>2.5161486674243845E-2</v>
      </c>
      <c r="AD30" s="4">
        <v>3.7439340895867222E-2</v>
      </c>
      <c r="AE30" s="4">
        <v>1.1598650920728532E-2</v>
      </c>
      <c r="AF30" s="4">
        <v>4.0053272008787895E-2</v>
      </c>
      <c r="AG30" s="4">
        <v>3.502855168519018E-2</v>
      </c>
      <c r="AH30" s="4">
        <v>5.004733631295484E-2</v>
      </c>
      <c r="AI30" s="4">
        <v>5.0667007384770549E-2</v>
      </c>
      <c r="AJ30" s="4">
        <v>5.3882481425292131E-2</v>
      </c>
    </row>
    <row r="31" spans="1:36" x14ac:dyDescent="0.2">
      <c r="A31" s="3" t="s">
        <v>0</v>
      </c>
      <c r="B31" s="5"/>
      <c r="C31" s="5">
        <v>1.1118811355696602E-2</v>
      </c>
      <c r="D31" s="5">
        <v>7.7107287270151929E-3</v>
      </c>
      <c r="E31" s="5">
        <v>2.19727647522007E-2</v>
      </c>
      <c r="F31" s="5">
        <v>9.0479798300365802E-2</v>
      </c>
      <c r="G31" s="5">
        <v>6.0530493962980707E-2</v>
      </c>
      <c r="H31" s="5">
        <v>4.5356832755885174E-2</v>
      </c>
      <c r="I31" s="5">
        <v>2.6456858411611144E-2</v>
      </c>
      <c r="K31" s="5">
        <v>8.761865348772839E-2</v>
      </c>
      <c r="L31" s="5">
        <v>2.8370760321320722E-2</v>
      </c>
      <c r="M31" s="5">
        <v>7.637456620847792E-2</v>
      </c>
      <c r="N31" s="5">
        <v>1.9401570112772323E-2</v>
      </c>
      <c r="P31" s="5">
        <v>8.9109383382964757E-2</v>
      </c>
      <c r="Q31" s="5">
        <v>5.647715444718563E-2</v>
      </c>
      <c r="R31" s="5">
        <v>3.2389255107380069E-2</v>
      </c>
      <c r="S31" s="5">
        <v>2.0524443904158567E-2</v>
      </c>
      <c r="T31" s="5">
        <v>2.6144589476161977E-2</v>
      </c>
      <c r="U31" s="5">
        <v>8.8240503336794701E-2</v>
      </c>
      <c r="W31" s="5">
        <v>1.8232227148983766E-2</v>
      </c>
      <c r="X31" s="5">
        <v>2.587051216113629E-2</v>
      </c>
      <c r="Y31" s="5">
        <v>8.002783876817457E-2</v>
      </c>
      <c r="Z31" s="5">
        <v>9.2204156544367186E-2</v>
      </c>
      <c r="AA31" s="5">
        <v>3.0765945209617847E-2</v>
      </c>
      <c r="AB31" s="5"/>
      <c r="AC31" s="5">
        <v>8.5008867411408544E-3</v>
      </c>
      <c r="AD31" s="5">
        <v>1.5368532666537212E-2</v>
      </c>
      <c r="AE31" s="5">
        <v>1.8621379109295462E-2</v>
      </c>
      <c r="AF31" s="5">
        <v>3.2238292690456354E-2</v>
      </c>
      <c r="AG31" s="5">
        <v>5.5270338856151235E-2</v>
      </c>
      <c r="AH31" s="5">
        <v>7.9454390340067751E-2</v>
      </c>
      <c r="AI31" s="5">
        <v>6.910783748566178E-2</v>
      </c>
      <c r="AJ31" s="5">
        <v>7.5515013360301184E-2</v>
      </c>
    </row>
    <row r="32" spans="1:36" x14ac:dyDescent="0.2">
      <c r="A32" s="3" t="s">
        <v>5</v>
      </c>
      <c r="B32" s="5"/>
      <c r="C32" s="5">
        <v>2.9216902266459326</v>
      </c>
      <c r="D32" s="5">
        <v>2.8826788169356092</v>
      </c>
      <c r="E32" s="5">
        <v>2.8957461721537574</v>
      </c>
      <c r="F32" s="5">
        <v>2.7256557898534144</v>
      </c>
      <c r="G32" s="5">
        <v>2.8020842219036974</v>
      </c>
      <c r="H32" s="5">
        <v>2.8328288924838003</v>
      </c>
      <c r="I32" s="5">
        <v>2.8629875997748435</v>
      </c>
      <c r="K32" s="5">
        <v>2.7303355329262824</v>
      </c>
      <c r="L32" s="5">
        <v>2.8506788624974493</v>
      </c>
      <c r="M32" s="5">
        <v>2.7533113289384064</v>
      </c>
      <c r="N32" s="5">
        <v>2.9199450164050882</v>
      </c>
      <c r="P32" s="5">
        <v>2.7216126229574558</v>
      </c>
      <c r="Q32" s="5">
        <v>2.7847552390306936</v>
      </c>
      <c r="R32" s="5">
        <v>2.8642983416873906</v>
      </c>
      <c r="S32" s="5">
        <v>2.9298018457384911</v>
      </c>
      <c r="T32" s="5">
        <v>2.8937003713251537</v>
      </c>
      <c r="U32" s="5">
        <v>2.7379891764458484</v>
      </c>
      <c r="W32" s="5">
        <v>2.9052221988726736</v>
      </c>
      <c r="X32" s="5">
        <v>2.9009695583621702</v>
      </c>
      <c r="Y32" s="5">
        <v>2.7550734231420129</v>
      </c>
      <c r="Z32" s="5">
        <v>2.7304717480620981</v>
      </c>
      <c r="AA32" s="5">
        <v>2.8644191564741921</v>
      </c>
      <c r="AB32" s="5"/>
      <c r="AC32" s="5">
        <v>2.9336647697464948</v>
      </c>
      <c r="AD32" s="5">
        <v>2.9066535659382184</v>
      </c>
      <c r="AE32" s="5">
        <v>2.9397884650077462</v>
      </c>
      <c r="AF32" s="5">
        <v>2.8594734549514969</v>
      </c>
      <c r="AG32" s="5">
        <v>2.8236174699442267</v>
      </c>
      <c r="AH32" s="5">
        <v>2.7486472369838753</v>
      </c>
      <c r="AI32" s="5">
        <v>2.7813419894799813</v>
      </c>
      <c r="AJ32" s="5">
        <v>2.7608490436552913</v>
      </c>
    </row>
    <row r="33" spans="1:39" x14ac:dyDescent="0.2">
      <c r="A33" s="3" t="s">
        <v>9</v>
      </c>
      <c r="B33" s="4"/>
      <c r="C33" s="4">
        <v>6.0152595702891176</v>
      </c>
      <c r="D33" s="4">
        <v>6.0150226142122829</v>
      </c>
      <c r="E33" s="4">
        <v>6.0195556341781282</v>
      </c>
      <c r="F33" s="4">
        <v>6.0788105523348008</v>
      </c>
      <c r="G33" s="4">
        <v>6.0543602460008179</v>
      </c>
      <c r="H33" s="4">
        <v>6.0372795713540386</v>
      </c>
      <c r="I33" s="4">
        <v>6.0143862541186417</v>
      </c>
      <c r="K33" s="4">
        <v>6.0656243066699966</v>
      </c>
      <c r="L33" s="4">
        <v>6.0187307406843411</v>
      </c>
      <c r="M33" s="4">
        <v>6.0480279101883525</v>
      </c>
      <c r="N33" s="4">
        <v>6.0088032875145085</v>
      </c>
      <c r="P33" s="4">
        <v>6.0656557770164605</v>
      </c>
      <c r="Q33" s="4">
        <v>6.0588555844276728</v>
      </c>
      <c r="R33" s="4">
        <v>6.0202159484814413</v>
      </c>
      <c r="S33" s="4">
        <v>6.0100225829378777</v>
      </c>
      <c r="T33" s="4">
        <v>6.0047326040729612</v>
      </c>
      <c r="U33" s="4">
        <v>6.0726312209988142</v>
      </c>
      <c r="W33" s="4">
        <v>6.0276772492366986</v>
      </c>
      <c r="X33" s="4">
        <v>6.0246790155423469</v>
      </c>
      <c r="Y33" s="4">
        <v>6.0555811015808603</v>
      </c>
      <c r="Z33" s="4">
        <v>6.0653310049118758</v>
      </c>
      <c r="AA33" s="4">
        <v>6.0315839352127298</v>
      </c>
      <c r="AB33" s="4"/>
      <c r="AC33" s="4">
        <v>6.01574481668528</v>
      </c>
      <c r="AD33" s="4">
        <v>6.0182201382201912</v>
      </c>
      <c r="AE33" s="4">
        <v>6.0031221080701291</v>
      </c>
      <c r="AF33" s="4">
        <v>6.0221622379735997</v>
      </c>
      <c r="AG33" s="4">
        <v>6.0344895419827882</v>
      </c>
      <c r="AH33" s="4">
        <v>6.055089590329545</v>
      </c>
      <c r="AI33" s="4">
        <v>6.0532440710525153</v>
      </c>
      <c r="AJ33" s="4">
        <v>6.0605732949031035</v>
      </c>
      <c r="AL33" s="5"/>
      <c r="AM33" s="1"/>
    </row>
    <row r="35" spans="1:39" x14ac:dyDescent="0.2">
      <c r="A35" s="2" t="s">
        <v>37</v>
      </c>
      <c r="B35" s="5"/>
      <c r="C35" s="5">
        <f t="shared" ref="C35:I35" si="0">C27+C28</f>
        <v>1.9797118418566858E-3</v>
      </c>
      <c r="D35" s="5">
        <f t="shared" si="0"/>
        <v>4.5578858438126302E-3</v>
      </c>
      <c r="E35" s="5">
        <f t="shared" si="0"/>
        <v>5.8789212209181055E-3</v>
      </c>
      <c r="F35" s="5">
        <f t="shared" si="0"/>
        <v>3.1661535860557873E-3</v>
      </c>
      <c r="G35" s="5">
        <f t="shared" si="0"/>
        <v>6.3736282304988484E-3</v>
      </c>
      <c r="H35" s="5">
        <f t="shared" si="0"/>
        <v>8.6978352554695996E-3</v>
      </c>
      <c r="I35" s="5">
        <f t="shared" si="0"/>
        <v>6.1789195852482966E-3</v>
      </c>
      <c r="K35" s="5">
        <f>K27+K28</f>
        <v>1.261769624821326E-2</v>
      </c>
      <c r="L35" s="5">
        <f>L27+L28</f>
        <v>1.143464152588369E-2</v>
      </c>
      <c r="M35" s="5">
        <f>M27+M28</f>
        <v>7.144485559437655E-3</v>
      </c>
      <c r="N35" s="5">
        <f>N27+N28</f>
        <v>1.124793968416549E-2</v>
      </c>
      <c r="P35" s="5">
        <f t="shared" ref="P35:U35" si="1">P27+P28</f>
        <v>2.0523165527797601E-3</v>
      </c>
      <c r="Q35" s="5">
        <f t="shared" si="1"/>
        <v>6.5003154933388728E-3</v>
      </c>
      <c r="R35" s="5">
        <f t="shared" si="1"/>
        <v>1.9992019358625475E-3</v>
      </c>
      <c r="S35" s="5">
        <f t="shared" si="1"/>
        <v>4.2925623361294374E-3</v>
      </c>
      <c r="T35" s="5">
        <f t="shared" si="1"/>
        <v>1.9841246779921983E-3</v>
      </c>
      <c r="U35" s="5">
        <f t="shared" si="1"/>
        <v>4.7418008577695403E-3</v>
      </c>
      <c r="W35" s="5">
        <f>W27+W28</f>
        <v>6.0405345460228773E-3</v>
      </c>
      <c r="X35" s="5">
        <f>X27+X28</f>
        <v>5.0223163452975915E-3</v>
      </c>
      <c r="Y35" s="5">
        <f>Y27+Y28</f>
        <v>2.046819192143693E-3</v>
      </c>
      <c r="Z35" s="5">
        <f>Z27+Z28</f>
        <v>2.0423077255289478E-3</v>
      </c>
      <c r="AA35" s="5">
        <f>AA27+AA28</f>
        <v>4.0119810784967642E-3</v>
      </c>
      <c r="AB35" s="5"/>
      <c r="AC35" s="5">
        <f t="shared" ref="AC35:AJ35" si="2">AC27+AC28</f>
        <v>7.7675229742178668E-3</v>
      </c>
      <c r="AD35" s="5">
        <f t="shared" si="2"/>
        <v>3.0026610855106604E-3</v>
      </c>
      <c r="AE35" s="5">
        <f t="shared" si="2"/>
        <v>1.1116826712483758E-2</v>
      </c>
      <c r="AF35" s="5">
        <f t="shared" si="2"/>
        <v>9.4824503519510307E-3</v>
      </c>
      <c r="AG35" s="5">
        <f t="shared" si="2"/>
        <v>1.9205401358385173E-2</v>
      </c>
      <c r="AH35" s="5">
        <f t="shared" si="2"/>
        <v>4.1926805961250042E-3</v>
      </c>
      <c r="AI35" s="5">
        <f t="shared" si="2"/>
        <v>8.122955060821108E-3</v>
      </c>
      <c r="AJ35" s="5">
        <f t="shared" si="2"/>
        <v>9.8572644047357875E-3</v>
      </c>
    </row>
    <row r="36" spans="1:39" x14ac:dyDescent="0.2">
      <c r="A36" s="2" t="s">
        <v>452</v>
      </c>
      <c r="B36" s="5"/>
      <c r="C36" s="5">
        <v>0</v>
      </c>
      <c r="D36" s="5">
        <f>D27/(D27+D28)</f>
        <v>0.56491266409628016</v>
      </c>
      <c r="E36" s="5">
        <f>E27/(E27+E28)</f>
        <v>0.66073906375520342</v>
      </c>
      <c r="F36" s="5">
        <f>F27/(F27+F28)</f>
        <v>0.34182625327634653</v>
      </c>
      <c r="G36" s="5">
        <f>G27/(G27+G28)</f>
        <v>1</v>
      </c>
      <c r="H36" s="5">
        <v>0</v>
      </c>
      <c r="I36" s="5">
        <f>I27/(I27+I28)</f>
        <v>0.67505275306900447</v>
      </c>
      <c r="K36" s="5">
        <f>K27/(K27+K28)</f>
        <v>0.38927233287320051</v>
      </c>
      <c r="L36" s="5">
        <f>L27/(L27+L28)</f>
        <v>0.18641474834781618</v>
      </c>
      <c r="M36" s="5">
        <f>M27/(M27+M28)</f>
        <v>0.34016781236096572</v>
      </c>
      <c r="N36" s="5">
        <f>N27/(N27+N28)</f>
        <v>0.64510625294439705</v>
      </c>
      <c r="P36" s="5"/>
      <c r="Q36" s="5">
        <f>Q27/(Q27+Q28)</f>
        <v>0.68820752606380609</v>
      </c>
      <c r="R36" s="5"/>
      <c r="S36" s="5">
        <f>S27/(S27+S28)</f>
        <v>0.53886241810601543</v>
      </c>
      <c r="T36" s="5"/>
      <c r="U36" s="5">
        <f>U27/(U27+U28)</f>
        <v>0.56491266409628027</v>
      </c>
      <c r="W36" s="5">
        <f>W27/(W27+W28)</f>
        <v>0.67505275306900447</v>
      </c>
      <c r="X36" s="5">
        <f>X27/(X27+X28)</f>
        <v>0.60907981655236254</v>
      </c>
      <c r="Y36" s="5"/>
      <c r="Z36" s="5"/>
      <c r="AA36" s="5"/>
      <c r="AB36" s="5"/>
      <c r="AC36" s="5">
        <f t="shared" ref="AC36:AJ36" si="3">AC27/(AC27+AC28)</f>
        <v>0.4933609619107342</v>
      </c>
      <c r="AD36" s="5">
        <f t="shared" si="3"/>
        <v>0.34182625327634653</v>
      </c>
      <c r="AE36" s="5">
        <f t="shared" si="3"/>
        <v>0.82376372844704948</v>
      </c>
      <c r="AF36" s="5">
        <f t="shared" si="3"/>
        <v>0.79015087634764802</v>
      </c>
      <c r="AG36" s="5">
        <f t="shared" si="3"/>
        <v>0.74326433615734822</v>
      </c>
      <c r="AH36" s="5">
        <f t="shared" si="3"/>
        <v>6.2931688078627229E-2</v>
      </c>
      <c r="AI36" s="5">
        <f t="shared" si="3"/>
        <v>0.74914049140491401</v>
      </c>
      <c r="AJ36" s="5">
        <f t="shared" si="3"/>
        <v>0.79015087634764802</v>
      </c>
      <c r="AL36" s="5"/>
    </row>
    <row r="38" spans="1:39" x14ac:dyDescent="0.2">
      <c r="A38" s="10" t="s">
        <v>450</v>
      </c>
    </row>
    <row r="39" spans="1:39" x14ac:dyDescent="0.2">
      <c r="A39" s="15" t="s">
        <v>463</v>
      </c>
      <c r="B39" s="1" t="s">
        <v>464</v>
      </c>
    </row>
    <row r="40" spans="1:39" x14ac:dyDescent="0.2">
      <c r="A40" s="15" t="s">
        <v>462</v>
      </c>
      <c r="B40" s="1" t="s">
        <v>465</v>
      </c>
    </row>
    <row r="41" spans="1:39" x14ac:dyDescent="0.2">
      <c r="A41" s="15" t="s">
        <v>451</v>
      </c>
      <c r="B41" s="26" t="s">
        <v>466</v>
      </c>
    </row>
    <row r="42" spans="1:39" x14ac:dyDescent="0.2">
      <c r="A42" s="27" t="s">
        <v>453</v>
      </c>
      <c r="B42" s="1" t="s">
        <v>517</v>
      </c>
    </row>
    <row r="43" spans="1:39" x14ac:dyDescent="0.2">
      <c r="A43" s="2" t="s">
        <v>455</v>
      </c>
    </row>
    <row r="44" spans="1:39" x14ac:dyDescent="0.2">
      <c r="A44" s="2" t="s">
        <v>469</v>
      </c>
      <c r="B44" s="1" t="s">
        <v>470</v>
      </c>
    </row>
    <row r="45" spans="1:39" x14ac:dyDescent="0.2">
      <c r="A45" s="2" t="s">
        <v>456</v>
      </c>
      <c r="B45" s="1" t="s">
        <v>459</v>
      </c>
    </row>
    <row r="46" spans="1:39" x14ac:dyDescent="0.2">
      <c r="A46" s="2" t="s">
        <v>445</v>
      </c>
      <c r="B46" s="1" t="s">
        <v>459</v>
      </c>
    </row>
    <row r="47" spans="1:39" ht="18" x14ac:dyDescent="0.2">
      <c r="A47" s="25" t="s">
        <v>443</v>
      </c>
      <c r="B47" s="1" t="s">
        <v>458</v>
      </c>
    </row>
    <row r="48" spans="1:39" ht="18" x14ac:dyDescent="0.2">
      <c r="A48" s="30" t="s">
        <v>468</v>
      </c>
      <c r="B48" s="1" t="s">
        <v>458</v>
      </c>
    </row>
    <row r="49" spans="1:2" x14ac:dyDescent="0.2">
      <c r="A49" s="2" t="s">
        <v>457</v>
      </c>
    </row>
    <row r="50" spans="1:2" x14ac:dyDescent="0.2">
      <c r="A50" s="2" t="s">
        <v>180</v>
      </c>
      <c r="B50" s="1" t="s">
        <v>460</v>
      </c>
    </row>
    <row r="51" spans="1:2" x14ac:dyDescent="0.2">
      <c r="A51" s="2" t="s">
        <v>181</v>
      </c>
      <c r="B51" s="1" t="s">
        <v>461</v>
      </c>
    </row>
  </sheetData>
  <pageMargins left="0.75" right="0.75" top="1" bottom="1" header="0.5" footer="0.5"/>
  <pageSetup paperSize="9" orientation="portrait" horizontalDpi="4294967292" verticalDpi="429496729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52"/>
  <sheetViews>
    <sheetView zoomScale="125" zoomScaleNormal="125" zoomScalePageLayoutView="125" workbookViewId="0">
      <pane xSplit="3560" ySplit="2960" topLeftCell="A33" activePane="bottomRight"/>
      <selection pane="topRight" activeCell="D5" sqref="D5"/>
      <selection pane="bottomLeft" activeCell="A4" sqref="A4:A7"/>
      <selection pane="bottomRight" activeCell="B43" sqref="B43"/>
    </sheetView>
  </sheetViews>
  <sheetFormatPr baseColWidth="10" defaultColWidth="8.1640625" defaultRowHeight="16" x14ac:dyDescent="0.2"/>
  <cols>
    <col min="1" max="1" width="19.6640625" style="2" customWidth="1"/>
    <col min="2" max="2" width="4" style="2" customWidth="1"/>
    <col min="3" max="4" width="8.1640625" style="2"/>
    <col min="5" max="5" width="1.6640625" style="2" customWidth="1"/>
    <col min="6" max="8" width="8.1640625" style="2"/>
    <col min="9" max="9" width="2.6640625" style="2" customWidth="1"/>
    <col min="10" max="13" width="8.1640625" style="2"/>
    <col min="14" max="14" width="2.33203125" customWidth="1"/>
    <col min="15" max="16" width="8.1640625" style="2"/>
    <col min="17" max="17" width="1.83203125" style="2" customWidth="1"/>
    <col min="18" max="19" width="8.1640625" style="2"/>
    <col min="21" max="22" width="8.1640625" style="2"/>
    <col min="23" max="23" width="2.5" style="2" customWidth="1"/>
    <col min="24" max="25" width="8.1640625" style="2"/>
    <col min="26" max="26" width="2" style="2" customWidth="1"/>
    <col min="27" max="32" width="8.1640625" style="2"/>
    <col min="33" max="33" width="1.83203125" style="2" customWidth="1"/>
    <col min="34" max="35" width="8.1640625" style="2"/>
    <col min="36" max="36" width="2.5" style="2" customWidth="1"/>
    <col min="37" max="37" width="5.1640625" style="2" customWidth="1"/>
    <col min="38" max="40" width="8.1640625" style="2"/>
    <col min="41" max="41" width="1.83203125" style="2" customWidth="1"/>
    <col min="42" max="44" width="8.1640625" style="2"/>
    <col min="45" max="45" width="2.83203125" style="2" customWidth="1"/>
    <col min="46" max="46" width="8.1640625" style="2"/>
    <col min="47" max="47" width="2.5" style="2" customWidth="1"/>
    <col min="48" max="49" width="8.1640625" style="2"/>
    <col min="50" max="50" width="3.5" style="2" customWidth="1"/>
    <col min="51" max="53" width="8.1640625" style="2"/>
    <col min="54" max="54" width="3" style="2" customWidth="1"/>
    <col min="55" max="56" width="8.1640625" style="2"/>
    <col min="57" max="57" width="2.83203125" style="2" customWidth="1"/>
    <col min="58" max="59" width="8.1640625" style="2"/>
    <col min="60" max="60" width="7" style="2" customWidth="1"/>
    <col min="61" max="65" width="8.1640625" style="2"/>
    <col min="66" max="66" width="4.1640625" style="2" customWidth="1"/>
    <col min="67" max="80" width="8.1640625" style="2"/>
    <col min="81" max="81" width="5.5" style="2" customWidth="1"/>
    <col min="82" max="90" width="8.1640625" style="2"/>
    <col min="91" max="91" width="3.33203125" style="2" customWidth="1"/>
    <col min="92" max="93" width="8.1640625" style="2"/>
    <col min="94" max="94" width="3.33203125" style="2" customWidth="1"/>
    <col min="95" max="97" width="8.1640625" style="2"/>
    <col min="98" max="98" width="5.1640625" style="2" customWidth="1"/>
    <col min="99" max="103" width="8.1640625" style="2"/>
    <col min="104" max="104" width="3.1640625" customWidth="1"/>
    <col min="105" max="118" width="8.1640625" style="2"/>
    <col min="120" max="16384" width="8.1640625" style="2"/>
  </cols>
  <sheetData>
    <row r="1" spans="1:122" x14ac:dyDescent="0.2">
      <c r="A1" s="38" t="s">
        <v>516</v>
      </c>
    </row>
    <row r="2" spans="1:122" ht="19" x14ac:dyDescent="0.25">
      <c r="C2" s="28" t="s">
        <v>472</v>
      </c>
      <c r="F2" s="1"/>
      <c r="J2" s="1"/>
      <c r="K2" s="1"/>
    </row>
    <row r="3" spans="1:122" x14ac:dyDescent="0.2">
      <c r="C3" s="1" t="s">
        <v>496</v>
      </c>
      <c r="F3" s="1"/>
      <c r="J3" s="1"/>
      <c r="K3" s="1"/>
    </row>
    <row r="4" spans="1:122" x14ac:dyDescent="0.2">
      <c r="C4" s="35" t="s">
        <v>498</v>
      </c>
      <c r="F4" s="1"/>
      <c r="J4" s="1"/>
      <c r="K4" s="1"/>
    </row>
    <row r="5" spans="1:122" x14ac:dyDescent="0.2">
      <c r="C5" s="1" t="s">
        <v>473</v>
      </c>
      <c r="F5" s="1"/>
      <c r="J5" s="1"/>
      <c r="K5" s="1"/>
      <c r="U5" s="10"/>
      <c r="CD5" s="2" t="s">
        <v>474</v>
      </c>
      <c r="CU5" s="10"/>
    </row>
    <row r="6" spans="1:122" x14ac:dyDescent="0.2">
      <c r="C6" s="1"/>
      <c r="F6" s="1"/>
      <c r="J6" s="1"/>
      <c r="K6" s="1"/>
      <c r="U6" s="10"/>
      <c r="CU6" s="10"/>
    </row>
    <row r="7" spans="1:122" x14ac:dyDescent="0.2">
      <c r="A7" s="2" t="s">
        <v>454</v>
      </c>
      <c r="C7" s="10" t="s">
        <v>191</v>
      </c>
      <c r="J7" s="1"/>
      <c r="K7" s="1"/>
      <c r="U7" s="10" t="s">
        <v>192</v>
      </c>
      <c r="AA7" s="2" t="s">
        <v>182</v>
      </c>
      <c r="BI7" s="10" t="s">
        <v>211</v>
      </c>
      <c r="BO7" s="10" t="s">
        <v>381</v>
      </c>
      <c r="CD7" s="10" t="s">
        <v>382</v>
      </c>
      <c r="CN7" s="10" t="s">
        <v>383</v>
      </c>
      <c r="CQ7" s="10" t="s">
        <v>417</v>
      </c>
      <c r="CU7" s="10" t="s">
        <v>192</v>
      </c>
    </row>
    <row r="8" spans="1:122" ht="18" x14ac:dyDescent="0.2">
      <c r="A8" s="2" t="s">
        <v>446</v>
      </c>
      <c r="C8" s="2" t="s">
        <v>456</v>
      </c>
      <c r="D8" s="2" t="s">
        <v>456</v>
      </c>
      <c r="F8" s="2" t="s">
        <v>445</v>
      </c>
      <c r="G8" s="2" t="s">
        <v>445</v>
      </c>
      <c r="H8" s="2" t="s">
        <v>445</v>
      </c>
      <c r="J8" s="30" t="s">
        <v>468</v>
      </c>
      <c r="K8" s="30" t="s">
        <v>468</v>
      </c>
      <c r="L8" s="30" t="s">
        <v>468</v>
      </c>
      <c r="M8" s="30" t="s">
        <v>468</v>
      </c>
      <c r="O8" s="30" t="s">
        <v>468</v>
      </c>
      <c r="P8" s="30" t="s">
        <v>468</v>
      </c>
      <c r="R8" s="25" t="s">
        <v>443</v>
      </c>
      <c r="S8" s="25" t="s">
        <v>443</v>
      </c>
      <c r="U8" s="25" t="s">
        <v>443</v>
      </c>
      <c r="V8" s="25" t="s">
        <v>443</v>
      </c>
      <c r="X8" s="25" t="s">
        <v>443</v>
      </c>
      <c r="Y8" s="25" t="s">
        <v>443</v>
      </c>
      <c r="AA8" s="25" t="s">
        <v>443</v>
      </c>
      <c r="AB8" s="25" t="s">
        <v>443</v>
      </c>
      <c r="AC8" s="25" t="s">
        <v>443</v>
      </c>
      <c r="AD8" s="25" t="s">
        <v>443</v>
      </c>
      <c r="AE8" s="25" t="s">
        <v>443</v>
      </c>
      <c r="AF8" s="25" t="s">
        <v>443</v>
      </c>
      <c r="AH8" s="25" t="s">
        <v>443</v>
      </c>
      <c r="AI8" s="25" t="s">
        <v>443</v>
      </c>
      <c r="AL8" s="2" t="s">
        <v>445</v>
      </c>
      <c r="AM8" s="2" t="s">
        <v>445</v>
      </c>
      <c r="AN8" s="2" t="s">
        <v>445</v>
      </c>
      <c r="AP8" s="2" t="s">
        <v>445</v>
      </c>
      <c r="AQ8" s="2" t="s">
        <v>445</v>
      </c>
      <c r="AR8" s="2" t="s">
        <v>445</v>
      </c>
      <c r="AT8" s="2" t="s">
        <v>445</v>
      </c>
      <c r="AV8" s="2" t="s">
        <v>445</v>
      </c>
      <c r="AW8" s="2" t="s">
        <v>445</v>
      </c>
      <c r="AY8" s="25" t="s">
        <v>443</v>
      </c>
      <c r="AZ8" s="25" t="s">
        <v>443</v>
      </c>
      <c r="BA8" s="25" t="s">
        <v>443</v>
      </c>
      <c r="BC8" s="30" t="s">
        <v>468</v>
      </c>
      <c r="BD8" s="30" t="s">
        <v>468</v>
      </c>
      <c r="BF8" s="2" t="s">
        <v>456</v>
      </c>
      <c r="BG8" s="2" t="s">
        <v>456</v>
      </c>
      <c r="BI8" s="2" t="s">
        <v>445</v>
      </c>
      <c r="BJ8" s="2" t="s">
        <v>445</v>
      </c>
      <c r="BK8" s="2" t="s">
        <v>445</v>
      </c>
      <c r="BL8" s="25" t="s">
        <v>443</v>
      </c>
      <c r="BM8" s="25" t="s">
        <v>443</v>
      </c>
      <c r="BO8" s="2" t="s">
        <v>445</v>
      </c>
      <c r="BP8" s="2" t="s">
        <v>433</v>
      </c>
      <c r="BQ8" s="2" t="s">
        <v>445</v>
      </c>
      <c r="BR8" s="2" t="s">
        <v>190</v>
      </c>
      <c r="BS8" s="2" t="s">
        <v>445</v>
      </c>
      <c r="BT8" s="2" t="s">
        <v>445</v>
      </c>
      <c r="BU8" s="2" t="s">
        <v>445</v>
      </c>
      <c r="BV8" s="25" t="s">
        <v>443</v>
      </c>
      <c r="BW8" s="25" t="s">
        <v>443</v>
      </c>
      <c r="BX8" s="25" t="s">
        <v>443</v>
      </c>
      <c r="BY8" s="25" t="s">
        <v>443</v>
      </c>
      <c r="BZ8" s="25" t="s">
        <v>443</v>
      </c>
      <c r="CA8" s="25" t="s">
        <v>443</v>
      </c>
      <c r="CB8" s="25" t="s">
        <v>443</v>
      </c>
      <c r="CD8" s="25" t="s">
        <v>443</v>
      </c>
      <c r="CE8" s="25" t="s">
        <v>443</v>
      </c>
      <c r="CF8" s="25" t="s">
        <v>443</v>
      </c>
      <c r="CG8" s="25" t="s">
        <v>443</v>
      </c>
      <c r="CH8" s="25" t="s">
        <v>443</v>
      </c>
      <c r="CI8" s="25" t="s">
        <v>443</v>
      </c>
      <c r="CJ8" s="25" t="s">
        <v>443</v>
      </c>
      <c r="CK8" s="2" t="s">
        <v>190</v>
      </c>
      <c r="CL8" s="2" t="s">
        <v>190</v>
      </c>
      <c r="CN8" s="25" t="s">
        <v>443</v>
      </c>
      <c r="CO8" s="2" t="s">
        <v>190</v>
      </c>
      <c r="CQ8" s="25" t="s">
        <v>443</v>
      </c>
      <c r="CR8" s="25" t="s">
        <v>443</v>
      </c>
      <c r="CS8" s="2" t="s">
        <v>190</v>
      </c>
      <c r="CU8" s="25" t="s">
        <v>443</v>
      </c>
      <c r="CV8" s="25" t="s">
        <v>443</v>
      </c>
      <c r="CW8" s="25" t="s">
        <v>443</v>
      </c>
      <c r="CX8" s="25" t="s">
        <v>443</v>
      </c>
      <c r="CY8" s="25" t="s">
        <v>443</v>
      </c>
      <c r="DA8" s="25" t="s">
        <v>443</v>
      </c>
    </row>
    <row r="9" spans="1:122" x14ac:dyDescent="0.2">
      <c r="A9" s="2" t="s">
        <v>447</v>
      </c>
      <c r="U9" s="2" t="s">
        <v>180</v>
      </c>
      <c r="V9" s="2" t="s">
        <v>181</v>
      </c>
      <c r="X9" s="2" t="s">
        <v>180</v>
      </c>
      <c r="Y9" s="2" t="s">
        <v>181</v>
      </c>
      <c r="AA9" s="2" t="s">
        <v>435</v>
      </c>
      <c r="AB9" s="2" t="s">
        <v>180</v>
      </c>
      <c r="AC9" s="2" t="s">
        <v>180</v>
      </c>
      <c r="AD9" s="2" t="s">
        <v>181</v>
      </c>
      <c r="AE9" s="2" t="s">
        <v>180</v>
      </c>
      <c r="AF9" s="2" t="s">
        <v>181</v>
      </c>
      <c r="AH9" s="2" t="s">
        <v>181</v>
      </c>
      <c r="AI9" s="2" t="s">
        <v>180</v>
      </c>
      <c r="AL9" s="2" t="s">
        <v>181</v>
      </c>
      <c r="AM9" s="2" t="s">
        <v>181</v>
      </c>
      <c r="AN9" s="2" t="s">
        <v>180</v>
      </c>
      <c r="AP9" s="2" t="s">
        <v>181</v>
      </c>
      <c r="AQ9" s="2" t="s">
        <v>181</v>
      </c>
      <c r="AR9" s="2" t="s">
        <v>180</v>
      </c>
      <c r="AT9" s="2" t="s">
        <v>181</v>
      </c>
      <c r="AV9" s="2" t="s">
        <v>181</v>
      </c>
      <c r="AW9" s="2" t="s">
        <v>180</v>
      </c>
      <c r="AY9" s="2" t="s">
        <v>180</v>
      </c>
      <c r="AZ9" s="2" t="s">
        <v>180</v>
      </c>
      <c r="BA9" s="2" t="s">
        <v>180</v>
      </c>
      <c r="BC9" s="2" t="s">
        <v>180</v>
      </c>
      <c r="BD9" s="2" t="s">
        <v>180</v>
      </c>
      <c r="BZ9" s="2" t="s">
        <v>181</v>
      </c>
      <c r="CA9" s="2" t="s">
        <v>435</v>
      </c>
      <c r="CB9" s="2" t="s">
        <v>180</v>
      </c>
      <c r="CD9" s="2" t="s">
        <v>181</v>
      </c>
      <c r="CE9" s="2" t="s">
        <v>180</v>
      </c>
      <c r="CF9" s="2" t="s">
        <v>181</v>
      </c>
      <c r="CG9" s="2" t="s">
        <v>180</v>
      </c>
      <c r="CH9" s="2" t="s">
        <v>181</v>
      </c>
      <c r="CI9" s="2" t="s">
        <v>180</v>
      </c>
      <c r="CJ9" s="2" t="s">
        <v>181</v>
      </c>
      <c r="CU9" s="2" t="s">
        <v>180</v>
      </c>
      <c r="CV9" s="2" t="s">
        <v>180</v>
      </c>
      <c r="CW9" s="2" t="s">
        <v>180</v>
      </c>
      <c r="CX9" s="2" t="s">
        <v>180</v>
      </c>
      <c r="CY9" s="2" t="s">
        <v>180</v>
      </c>
      <c r="DA9" s="2" t="s">
        <v>180</v>
      </c>
    </row>
    <row r="10" spans="1:122" x14ac:dyDescent="0.2">
      <c r="A10" s="2" t="s">
        <v>448</v>
      </c>
      <c r="C10" s="2" t="s">
        <v>99</v>
      </c>
      <c r="D10" s="2" t="s">
        <v>107</v>
      </c>
      <c r="F10" s="2" t="s">
        <v>98</v>
      </c>
      <c r="G10" s="2" t="s">
        <v>100</v>
      </c>
      <c r="H10" s="2" t="s">
        <v>106</v>
      </c>
      <c r="J10" s="2" t="s">
        <v>105</v>
      </c>
      <c r="K10" s="2" t="s">
        <v>104</v>
      </c>
      <c r="L10" s="2" t="s">
        <v>103</v>
      </c>
      <c r="M10" s="2" t="s">
        <v>102</v>
      </c>
      <c r="O10" s="2" t="s">
        <v>108</v>
      </c>
      <c r="P10" s="2" t="s">
        <v>109</v>
      </c>
      <c r="R10" s="2" t="s">
        <v>101</v>
      </c>
      <c r="S10" s="2" t="s">
        <v>110</v>
      </c>
      <c r="U10" s="2" t="s">
        <v>147</v>
      </c>
      <c r="V10" s="2" t="s">
        <v>146</v>
      </c>
      <c r="X10" s="2" t="s">
        <v>127</v>
      </c>
      <c r="Y10" s="2" t="s">
        <v>126</v>
      </c>
      <c r="AA10" s="2" t="s">
        <v>125</v>
      </c>
      <c r="AB10" s="2" t="s">
        <v>117</v>
      </c>
      <c r="AC10" s="2" t="s">
        <v>116</v>
      </c>
      <c r="AD10" s="2" t="s">
        <v>115</v>
      </c>
      <c r="AE10" s="2" t="s">
        <v>114</v>
      </c>
      <c r="AF10" s="2" t="s">
        <v>113</v>
      </c>
      <c r="AH10" s="2" t="s">
        <v>112</v>
      </c>
      <c r="AI10" s="2" t="s">
        <v>111</v>
      </c>
      <c r="AL10" s="2" t="s">
        <v>149</v>
      </c>
      <c r="AM10" s="2" t="s">
        <v>150</v>
      </c>
      <c r="AN10" s="2" t="s">
        <v>151</v>
      </c>
      <c r="AP10" s="2" t="s">
        <v>152</v>
      </c>
      <c r="AQ10" s="2" t="s">
        <v>153</v>
      </c>
      <c r="AR10" s="2" t="s">
        <v>154</v>
      </c>
      <c r="AT10" s="2" t="s">
        <v>155</v>
      </c>
      <c r="AV10" s="2" t="s">
        <v>156</v>
      </c>
      <c r="AW10" s="2" t="s">
        <v>157</v>
      </c>
      <c r="AY10" s="2" t="s">
        <v>158</v>
      </c>
      <c r="AZ10" s="2" t="s">
        <v>161</v>
      </c>
      <c r="BA10" s="2" t="s">
        <v>160</v>
      </c>
      <c r="BC10" s="2" t="s">
        <v>159</v>
      </c>
      <c r="BD10" s="2" t="s">
        <v>162</v>
      </c>
      <c r="CZ10" s="2"/>
    </row>
    <row r="11" spans="1:122" x14ac:dyDescent="0.2">
      <c r="N11" s="2"/>
      <c r="T11" s="2"/>
      <c r="BF11" s="2" t="s">
        <v>148</v>
      </c>
      <c r="BG11" s="2" t="s">
        <v>163</v>
      </c>
      <c r="BI11" s="2" t="s">
        <v>118</v>
      </c>
      <c r="BJ11" s="2" t="s">
        <v>119</v>
      </c>
      <c r="BK11" s="2" t="s">
        <v>120</v>
      </c>
      <c r="BL11" s="2" t="s">
        <v>121</v>
      </c>
      <c r="BM11" s="2" t="s">
        <v>122</v>
      </c>
      <c r="BO11" s="2" t="s">
        <v>133</v>
      </c>
      <c r="BP11" s="2" t="s">
        <v>134</v>
      </c>
      <c r="BQ11" s="2" t="s">
        <v>136</v>
      </c>
      <c r="BR11" s="2" t="s">
        <v>164</v>
      </c>
      <c r="BS11" s="2" t="s">
        <v>183</v>
      </c>
      <c r="BT11" s="2" t="s">
        <v>185</v>
      </c>
      <c r="BU11" s="2" t="s">
        <v>187</v>
      </c>
      <c r="BV11" s="2" t="s">
        <v>135</v>
      </c>
      <c r="BW11" s="2" t="s">
        <v>137</v>
      </c>
      <c r="BX11" s="2" t="s">
        <v>165</v>
      </c>
      <c r="BY11" s="2" t="s">
        <v>145</v>
      </c>
      <c r="BZ11" s="2" t="s">
        <v>184</v>
      </c>
      <c r="CA11" s="2" t="s">
        <v>186</v>
      </c>
      <c r="CB11" s="2" t="s">
        <v>188</v>
      </c>
      <c r="CD11" s="2" t="s">
        <v>166</v>
      </c>
      <c r="CE11" s="2" t="s">
        <v>167</v>
      </c>
      <c r="CF11" s="2" t="s">
        <v>168</v>
      </c>
      <c r="CG11" s="2" t="s">
        <v>169</v>
      </c>
      <c r="CH11" s="2" t="s">
        <v>170</v>
      </c>
      <c r="CI11" s="2" t="s">
        <v>171</v>
      </c>
      <c r="CJ11" s="2" t="s">
        <v>172</v>
      </c>
      <c r="CK11" s="2" t="s">
        <v>173</v>
      </c>
      <c r="CL11" s="2" t="s">
        <v>174</v>
      </c>
      <c r="CN11" s="2" t="s">
        <v>175</v>
      </c>
      <c r="CO11" s="2" t="s">
        <v>176</v>
      </c>
      <c r="CQ11" s="2" t="s">
        <v>177</v>
      </c>
      <c r="CR11" s="2" t="s">
        <v>178</v>
      </c>
      <c r="CS11" s="2" t="s">
        <v>179</v>
      </c>
      <c r="CU11" s="2" t="s">
        <v>147</v>
      </c>
      <c r="CV11" s="2" t="s">
        <v>127</v>
      </c>
      <c r="CW11" s="2" t="s">
        <v>117</v>
      </c>
      <c r="CX11" s="2" t="s">
        <v>116</v>
      </c>
      <c r="CY11" s="2" t="s">
        <v>114</v>
      </c>
      <c r="DA11" s="2" t="s">
        <v>111</v>
      </c>
      <c r="DM11" s="24"/>
      <c r="DN11" s="24"/>
      <c r="DQ11" s="24"/>
      <c r="DR11" s="24"/>
    </row>
    <row r="12" spans="1:122" x14ac:dyDescent="0.2">
      <c r="A12" s="2" t="s">
        <v>2</v>
      </c>
      <c r="C12" s="2">
        <v>0.68</v>
      </c>
      <c r="D12" s="2">
        <v>1.1499999999999999</v>
      </c>
      <c r="F12" s="2">
        <v>1.01</v>
      </c>
      <c r="G12" s="2">
        <v>0.85</v>
      </c>
      <c r="H12" s="2">
        <v>0.87</v>
      </c>
      <c r="J12" s="2">
        <v>2.34</v>
      </c>
      <c r="K12" s="2">
        <v>2.19</v>
      </c>
      <c r="L12" s="4">
        <v>2</v>
      </c>
      <c r="M12" s="2">
        <v>1.76</v>
      </c>
      <c r="O12" s="2">
        <v>2.5299999999999998</v>
      </c>
      <c r="P12" s="2">
        <v>1.86</v>
      </c>
      <c r="R12" s="2">
        <v>3.21</v>
      </c>
      <c r="S12" s="2">
        <v>3.25</v>
      </c>
      <c r="U12" s="2">
        <v>2.42</v>
      </c>
      <c r="V12" s="2">
        <v>1.78</v>
      </c>
      <c r="X12" s="2">
        <v>1.81</v>
      </c>
      <c r="Y12" s="2">
        <v>1.67</v>
      </c>
      <c r="AA12" s="2">
        <v>1.79</v>
      </c>
      <c r="AB12" s="2">
        <v>2.16</v>
      </c>
      <c r="AC12" s="2">
        <v>2.0299999999999998</v>
      </c>
      <c r="AD12" s="2">
        <v>2.41</v>
      </c>
      <c r="AE12" s="4">
        <v>2</v>
      </c>
      <c r="AF12" s="2">
        <v>1.64</v>
      </c>
      <c r="AH12" s="2">
        <v>1.56</v>
      </c>
      <c r="AI12" s="2">
        <v>1.93</v>
      </c>
      <c r="AL12" s="2">
        <v>0.72</v>
      </c>
      <c r="AM12" s="2">
        <v>0.84</v>
      </c>
      <c r="AN12" s="2">
        <v>0.82</v>
      </c>
      <c r="AP12" s="2">
        <v>0.64</v>
      </c>
      <c r="AQ12" s="2">
        <v>0.75</v>
      </c>
      <c r="AR12" s="4">
        <v>0.75</v>
      </c>
      <c r="AS12" s="4"/>
      <c r="AT12" s="2">
        <v>0.83</v>
      </c>
      <c r="AV12" s="2">
        <v>0.97</v>
      </c>
      <c r="AW12" s="4">
        <v>0.87</v>
      </c>
      <c r="AX12" s="4"/>
      <c r="AY12" s="2">
        <v>2.52</v>
      </c>
      <c r="AZ12" s="2">
        <v>2.4900000000000002</v>
      </c>
      <c r="BA12" s="2">
        <v>2.15</v>
      </c>
      <c r="BC12" s="2">
        <v>1.95</v>
      </c>
      <c r="BD12" s="2">
        <v>1.35</v>
      </c>
      <c r="BF12" s="2">
        <v>0.98</v>
      </c>
      <c r="BG12" s="2">
        <v>0.53</v>
      </c>
      <c r="BI12" s="2">
        <v>0.79</v>
      </c>
      <c r="BJ12" s="2">
        <v>0.68</v>
      </c>
      <c r="BK12" s="2">
        <v>0.92</v>
      </c>
      <c r="BL12" s="2">
        <v>2.75</v>
      </c>
      <c r="BM12" s="2">
        <v>2.54</v>
      </c>
      <c r="BO12" s="2">
        <v>1.25</v>
      </c>
      <c r="BP12" s="2">
        <v>0.94</v>
      </c>
      <c r="BQ12" s="2">
        <v>1.61</v>
      </c>
      <c r="BR12" s="2">
        <v>1.02</v>
      </c>
      <c r="BS12" s="2">
        <v>1.62</v>
      </c>
      <c r="BT12" s="2">
        <v>1.51</v>
      </c>
      <c r="BU12" s="2">
        <v>1.1299999999999999</v>
      </c>
      <c r="BV12" s="2">
        <v>3.68</v>
      </c>
      <c r="BW12" s="2">
        <v>3.25</v>
      </c>
      <c r="BX12" s="2">
        <v>3.45</v>
      </c>
      <c r="BY12" s="2">
        <v>3.55</v>
      </c>
      <c r="BZ12" s="4">
        <v>2.9</v>
      </c>
      <c r="CA12" s="2">
        <v>2.4500000000000002</v>
      </c>
      <c r="CB12" s="2">
        <v>2.87</v>
      </c>
      <c r="CD12" s="2">
        <v>2.97</v>
      </c>
      <c r="CE12" s="2">
        <v>3.54</v>
      </c>
      <c r="CF12" s="2">
        <v>3.02</v>
      </c>
      <c r="CG12" s="2">
        <v>3.62</v>
      </c>
      <c r="CH12" s="2">
        <v>3.06</v>
      </c>
      <c r="CI12" s="2">
        <v>3.97</v>
      </c>
      <c r="CJ12" s="2">
        <v>2.95</v>
      </c>
      <c r="CK12" s="4">
        <v>0.5</v>
      </c>
      <c r="CL12" s="2">
        <v>1.21</v>
      </c>
      <c r="CN12" s="4">
        <v>3.8</v>
      </c>
      <c r="CO12" s="2">
        <v>1.1399999999999999</v>
      </c>
      <c r="CQ12" s="2">
        <v>4.3499999999999996</v>
      </c>
      <c r="CR12" s="2">
        <v>3.35</v>
      </c>
      <c r="CS12" s="2">
        <v>0.74</v>
      </c>
      <c r="CU12" s="2">
        <v>2.42</v>
      </c>
      <c r="CV12" s="2">
        <v>1.81</v>
      </c>
      <c r="CW12" s="2">
        <v>2.16</v>
      </c>
      <c r="CX12" s="2">
        <v>2.0299999999999998</v>
      </c>
      <c r="CY12" s="4">
        <v>2</v>
      </c>
      <c r="DA12" s="2">
        <v>1.93</v>
      </c>
    </row>
    <row r="13" spans="1:122" x14ac:dyDescent="0.2">
      <c r="A13" s="2" t="s">
        <v>26</v>
      </c>
      <c r="C13" s="2">
        <v>0.69</v>
      </c>
      <c r="D13" s="2">
        <v>0.82</v>
      </c>
      <c r="F13" s="2">
        <v>0.74</v>
      </c>
      <c r="G13" s="2">
        <v>0.68</v>
      </c>
      <c r="H13" s="2">
        <v>0.96</v>
      </c>
      <c r="J13" s="2">
        <v>0.83</v>
      </c>
      <c r="K13" s="2">
        <v>0.64</v>
      </c>
      <c r="L13" s="2">
        <v>0.65</v>
      </c>
      <c r="M13" s="2">
        <v>0.85</v>
      </c>
      <c r="O13" s="2">
        <v>0.68</v>
      </c>
      <c r="P13" s="2">
        <v>0.71</v>
      </c>
      <c r="R13" s="2">
        <v>0.62</v>
      </c>
      <c r="S13" s="2">
        <v>0.67</v>
      </c>
      <c r="U13" s="2">
        <v>0.91</v>
      </c>
      <c r="V13" s="2">
        <v>0.92</v>
      </c>
      <c r="X13" s="4">
        <v>0.9</v>
      </c>
      <c r="Y13" s="4">
        <v>0.8</v>
      </c>
      <c r="Z13" s="4"/>
      <c r="AA13" s="4">
        <v>0.9</v>
      </c>
      <c r="AB13" s="2">
        <v>0.78</v>
      </c>
      <c r="AC13" s="4">
        <v>0.9</v>
      </c>
      <c r="AD13" s="2">
        <v>1.1100000000000001</v>
      </c>
      <c r="AE13" s="2">
        <v>1.1499999999999999</v>
      </c>
      <c r="AF13" s="2">
        <v>0.78</v>
      </c>
      <c r="AG13" s="4"/>
      <c r="AH13" s="2">
        <v>0.48</v>
      </c>
      <c r="AI13" s="2">
        <v>0.69</v>
      </c>
      <c r="AL13" s="2">
        <v>0.57999999999999996</v>
      </c>
      <c r="AM13" s="2">
        <v>0.78</v>
      </c>
      <c r="AN13" s="2">
        <v>0.82</v>
      </c>
      <c r="AP13" s="4">
        <v>0.9</v>
      </c>
      <c r="AQ13" s="2">
        <v>1.07</v>
      </c>
      <c r="AR13" s="4">
        <v>0.87</v>
      </c>
      <c r="AS13" s="4"/>
      <c r="AT13" s="2">
        <v>0.73</v>
      </c>
      <c r="AV13" s="2">
        <v>0.46</v>
      </c>
      <c r="AW13" s="4">
        <v>0.57999999999999996</v>
      </c>
      <c r="AX13" s="4"/>
      <c r="AY13" s="4">
        <v>0.6</v>
      </c>
      <c r="AZ13" s="2">
        <v>0.62</v>
      </c>
      <c r="BA13" s="2">
        <v>0.92</v>
      </c>
      <c r="BB13" s="4"/>
      <c r="BC13" s="4">
        <v>1</v>
      </c>
      <c r="BD13" s="4">
        <v>1.1000000000000001</v>
      </c>
      <c r="BE13" s="4"/>
      <c r="BF13" s="2">
        <v>0.87</v>
      </c>
      <c r="BG13" s="2">
        <v>0.94</v>
      </c>
      <c r="BI13" s="2">
        <v>0.55000000000000004</v>
      </c>
      <c r="BJ13" s="2">
        <v>0.61</v>
      </c>
      <c r="BK13" s="2">
        <v>0.82</v>
      </c>
      <c r="BL13" s="2">
        <v>0.75</v>
      </c>
      <c r="BM13" s="4">
        <v>0.5</v>
      </c>
      <c r="BO13" s="2">
        <v>0.51</v>
      </c>
      <c r="BP13" s="2">
        <v>0.65</v>
      </c>
      <c r="BQ13" s="2">
        <v>0.64</v>
      </c>
      <c r="BR13" s="2">
        <v>0.55000000000000004</v>
      </c>
      <c r="BS13" s="4">
        <v>0.63</v>
      </c>
      <c r="BT13" s="4">
        <v>0.7</v>
      </c>
      <c r="BU13" s="2">
        <v>0.61</v>
      </c>
      <c r="BV13" s="2">
        <v>0.56999999999999995</v>
      </c>
      <c r="BW13" s="4">
        <v>0.7</v>
      </c>
      <c r="BX13" s="2">
        <v>0.73</v>
      </c>
      <c r="BY13" s="2">
        <v>0.67</v>
      </c>
      <c r="BZ13" s="2">
        <v>0.64</v>
      </c>
      <c r="CA13" s="2">
        <v>0.75</v>
      </c>
      <c r="CB13" s="2">
        <v>0.69</v>
      </c>
      <c r="CD13" s="2">
        <v>0.64</v>
      </c>
      <c r="CE13" s="2">
        <v>0.54</v>
      </c>
      <c r="CF13" s="2">
        <v>0.46</v>
      </c>
      <c r="CG13" s="2">
        <v>0.56999999999999995</v>
      </c>
      <c r="CH13" s="2">
        <v>0.28000000000000003</v>
      </c>
      <c r="CI13" s="2">
        <v>0.61</v>
      </c>
      <c r="CJ13" s="2">
        <v>0.47</v>
      </c>
      <c r="CK13" s="2">
        <v>0.18</v>
      </c>
      <c r="CL13" s="2">
        <v>0.61</v>
      </c>
      <c r="CN13" s="4">
        <v>0.88</v>
      </c>
      <c r="CO13" s="4">
        <v>0.6</v>
      </c>
      <c r="CQ13" s="2">
        <v>0.69</v>
      </c>
      <c r="CR13" s="4">
        <v>0.9</v>
      </c>
      <c r="CS13" s="2">
        <v>0.62</v>
      </c>
      <c r="CU13" s="2">
        <v>0.91</v>
      </c>
      <c r="CV13" s="4">
        <v>0.9</v>
      </c>
      <c r="CW13" s="2">
        <v>0.78</v>
      </c>
      <c r="CX13" s="4">
        <v>0.9</v>
      </c>
      <c r="CY13" s="2">
        <v>1.1499999999999999</v>
      </c>
      <c r="DA13" s="2">
        <v>0.69</v>
      </c>
      <c r="DL13" s="4"/>
    </row>
    <row r="14" spans="1:122" x14ac:dyDescent="0.2">
      <c r="A14" s="2" t="s">
        <v>1</v>
      </c>
      <c r="C14" s="2">
        <v>0.15</v>
      </c>
      <c r="D14" s="15" t="s">
        <v>451</v>
      </c>
      <c r="F14" s="15" t="s">
        <v>451</v>
      </c>
      <c r="G14" s="16" t="s">
        <v>462</v>
      </c>
      <c r="H14" s="16" t="s">
        <v>462</v>
      </c>
      <c r="J14" s="16" t="s">
        <v>462</v>
      </c>
      <c r="K14" s="2">
        <v>0.22</v>
      </c>
      <c r="L14" s="2">
        <v>0.09</v>
      </c>
      <c r="M14" s="2">
        <v>0.13</v>
      </c>
      <c r="O14" s="2">
        <v>0.12</v>
      </c>
      <c r="P14" s="2">
        <v>0.09</v>
      </c>
      <c r="R14" s="2">
        <v>0.24</v>
      </c>
      <c r="S14" s="2">
        <v>0.35</v>
      </c>
      <c r="U14" s="15" t="s">
        <v>451</v>
      </c>
      <c r="V14" s="15" t="s">
        <v>451</v>
      </c>
      <c r="X14" s="4">
        <v>0.1</v>
      </c>
      <c r="Y14" s="2">
        <v>0.13</v>
      </c>
      <c r="AA14" s="15" t="s">
        <v>451</v>
      </c>
      <c r="AB14" s="2">
        <v>0.17</v>
      </c>
      <c r="AC14" s="2">
        <v>0.23</v>
      </c>
      <c r="AD14" s="4">
        <v>0.6</v>
      </c>
      <c r="AE14" s="2">
        <v>0.21</v>
      </c>
      <c r="AF14" s="2">
        <v>0.57999999999999996</v>
      </c>
      <c r="AH14" s="2">
        <v>0.22</v>
      </c>
      <c r="AI14" s="2">
        <v>0.23</v>
      </c>
      <c r="AL14" s="2">
        <v>0.21</v>
      </c>
      <c r="AM14" s="16" t="s">
        <v>462</v>
      </c>
      <c r="AN14" s="2">
        <v>0.16</v>
      </c>
      <c r="AP14" s="2">
        <v>7.0000000000000007E-2</v>
      </c>
      <c r="AQ14" s="2">
        <v>0.12</v>
      </c>
      <c r="AR14" s="4">
        <v>0.33</v>
      </c>
      <c r="AS14" s="4"/>
      <c r="AT14" s="4">
        <v>0.1</v>
      </c>
      <c r="AU14" s="4"/>
      <c r="AV14" s="2">
        <v>0.17</v>
      </c>
      <c r="AW14" s="4">
        <v>0.11</v>
      </c>
      <c r="AX14" s="4"/>
      <c r="AY14" s="2">
        <v>0.13</v>
      </c>
      <c r="AZ14" s="2">
        <v>0.04</v>
      </c>
      <c r="BA14" s="2">
        <v>0.38</v>
      </c>
      <c r="BC14" s="16" t="s">
        <v>462</v>
      </c>
      <c r="BD14" s="4">
        <v>0.1</v>
      </c>
      <c r="BE14" s="4"/>
      <c r="BF14" s="2">
        <v>0.04</v>
      </c>
      <c r="BG14" s="2">
        <v>0.32</v>
      </c>
      <c r="BI14" s="2">
        <v>0.06</v>
      </c>
      <c r="BJ14" s="2">
        <v>0.13</v>
      </c>
      <c r="BK14" s="2">
        <v>0.33</v>
      </c>
      <c r="BL14" s="16" t="s">
        <v>462</v>
      </c>
      <c r="BM14" s="16" t="s">
        <v>462</v>
      </c>
      <c r="BO14" s="16" t="s">
        <v>462</v>
      </c>
      <c r="BP14" s="2">
        <v>0.16</v>
      </c>
      <c r="BQ14" s="16" t="s">
        <v>462</v>
      </c>
      <c r="BR14" s="4">
        <v>0.2</v>
      </c>
      <c r="BS14" s="4">
        <v>0.21</v>
      </c>
      <c r="BT14" s="4">
        <v>0.1</v>
      </c>
      <c r="BU14" s="2">
        <v>0.05</v>
      </c>
      <c r="BV14" s="2">
        <v>0.14000000000000001</v>
      </c>
      <c r="BW14" s="16" t="s">
        <v>462</v>
      </c>
      <c r="BX14" s="2">
        <v>0.03</v>
      </c>
      <c r="BY14" s="2">
        <v>0.06</v>
      </c>
      <c r="BZ14" s="2">
        <v>0.18</v>
      </c>
      <c r="CA14" s="15" t="s">
        <v>451</v>
      </c>
      <c r="CB14" s="15" t="s">
        <v>462</v>
      </c>
      <c r="CD14" s="4">
        <v>0.1</v>
      </c>
      <c r="CE14" s="4">
        <v>0.1</v>
      </c>
      <c r="CF14" s="2">
        <v>0.13</v>
      </c>
      <c r="CG14" s="2">
        <v>0.18</v>
      </c>
      <c r="CH14" s="2">
        <v>0.16</v>
      </c>
      <c r="CI14" s="2">
        <v>0.24</v>
      </c>
      <c r="CJ14" s="2">
        <v>0.28000000000000003</v>
      </c>
      <c r="CK14" s="2">
        <v>0.21</v>
      </c>
      <c r="CL14" s="2">
        <v>0.11</v>
      </c>
      <c r="CN14" s="4">
        <v>0.19</v>
      </c>
      <c r="CO14" s="2">
        <v>0.21</v>
      </c>
      <c r="CQ14" s="2">
        <v>0.33</v>
      </c>
      <c r="CR14" s="4">
        <v>0.42</v>
      </c>
      <c r="CS14" s="2">
        <v>0.85</v>
      </c>
      <c r="CU14" s="15" t="s">
        <v>451</v>
      </c>
      <c r="CV14" s="4">
        <v>0.1</v>
      </c>
      <c r="CW14" s="2">
        <v>0.17</v>
      </c>
      <c r="CX14" s="2">
        <v>0.23</v>
      </c>
      <c r="CY14" s="2">
        <v>0.21</v>
      </c>
      <c r="DA14" s="2">
        <v>0.23</v>
      </c>
      <c r="DL14" s="4"/>
    </row>
    <row r="15" spans="1:122" x14ac:dyDescent="0.2">
      <c r="A15" s="2" t="s">
        <v>3</v>
      </c>
      <c r="C15" s="15">
        <v>0.15</v>
      </c>
      <c r="D15" s="15">
        <v>0.15</v>
      </c>
      <c r="F15" s="2">
        <v>0.36</v>
      </c>
      <c r="G15" s="15">
        <v>0.15</v>
      </c>
      <c r="H15" s="2">
        <v>0.34</v>
      </c>
      <c r="J15" s="15">
        <v>0.15</v>
      </c>
      <c r="K15" s="15">
        <v>0.15</v>
      </c>
      <c r="L15" s="2">
        <v>0.39</v>
      </c>
      <c r="M15" s="15">
        <v>0.15</v>
      </c>
      <c r="O15" s="15">
        <v>0.15</v>
      </c>
      <c r="P15" s="2">
        <v>0.27</v>
      </c>
      <c r="R15" s="15">
        <v>0.15</v>
      </c>
      <c r="S15" s="15">
        <v>0.15</v>
      </c>
      <c r="U15" s="15">
        <v>0.15</v>
      </c>
      <c r="V15" s="2">
        <v>0.38</v>
      </c>
      <c r="X15" s="15">
        <v>0.15</v>
      </c>
      <c r="Y15" s="15">
        <v>0.15</v>
      </c>
      <c r="AA15" s="15">
        <v>0.15</v>
      </c>
      <c r="AB15" s="15">
        <v>0.15</v>
      </c>
      <c r="AC15" s="15">
        <v>0.15</v>
      </c>
      <c r="AD15" s="2">
        <v>2.17</v>
      </c>
      <c r="AE15" s="15">
        <v>0.15</v>
      </c>
      <c r="AF15" s="2">
        <v>0.35</v>
      </c>
      <c r="AH15" s="15">
        <v>0.15</v>
      </c>
      <c r="AI15" s="15">
        <v>0.15</v>
      </c>
      <c r="AL15" s="2">
        <v>0.31</v>
      </c>
      <c r="AM15" s="15">
        <v>0.15</v>
      </c>
      <c r="AN15" s="15">
        <v>0.15</v>
      </c>
      <c r="AP15" s="15">
        <v>0.15</v>
      </c>
      <c r="AQ15" s="4">
        <v>0.3</v>
      </c>
      <c r="AR15" s="4">
        <v>0.28999999999999998</v>
      </c>
      <c r="AS15" s="4"/>
      <c r="AT15" s="15">
        <v>0.15</v>
      </c>
      <c r="AV15" s="15">
        <v>0.15</v>
      </c>
      <c r="AW15" s="15">
        <v>0.15</v>
      </c>
      <c r="AX15" s="4"/>
      <c r="AY15" s="2">
        <v>0.28999999999999998</v>
      </c>
      <c r="AZ15" s="2">
        <v>0.35</v>
      </c>
      <c r="BA15" s="15">
        <v>0.15</v>
      </c>
      <c r="BC15" s="15">
        <v>0.15</v>
      </c>
      <c r="BD15" s="4">
        <v>0.3</v>
      </c>
      <c r="BE15" s="4"/>
      <c r="BF15" s="15">
        <v>0.15</v>
      </c>
      <c r="BG15" s="15">
        <v>0.15</v>
      </c>
      <c r="BI15" s="15">
        <v>0.15</v>
      </c>
      <c r="BJ15" s="15">
        <v>0.15</v>
      </c>
      <c r="BK15" s="15">
        <v>0.15</v>
      </c>
      <c r="BL15" s="15">
        <v>0.15</v>
      </c>
      <c r="BM15" s="15">
        <v>0.15</v>
      </c>
      <c r="BO15" s="15">
        <v>0.15</v>
      </c>
      <c r="BP15" s="15">
        <v>0.15</v>
      </c>
      <c r="BQ15" s="2">
        <v>0.28000000000000003</v>
      </c>
      <c r="BR15" s="2">
        <v>0.59</v>
      </c>
      <c r="BS15" s="15">
        <v>0.15</v>
      </c>
      <c r="BT15" s="15">
        <v>0.15</v>
      </c>
      <c r="BU15" s="15">
        <v>0.15</v>
      </c>
      <c r="BV15" s="15">
        <v>0.15</v>
      </c>
      <c r="BW15" s="15">
        <v>0.15</v>
      </c>
      <c r="BX15" s="15">
        <v>0.15</v>
      </c>
      <c r="BY15" s="15">
        <v>0.15</v>
      </c>
      <c r="BZ15" s="15">
        <v>0.15</v>
      </c>
      <c r="CA15" s="15">
        <v>0.15</v>
      </c>
      <c r="CB15" s="15">
        <v>0.15</v>
      </c>
      <c r="CD15" s="15">
        <v>0.15</v>
      </c>
      <c r="CE15" s="15">
        <v>0.15</v>
      </c>
      <c r="CF15" s="15">
        <v>0.15</v>
      </c>
      <c r="CG15" s="2">
        <v>0.39</v>
      </c>
      <c r="CH15" s="15">
        <v>0.15</v>
      </c>
      <c r="CI15" s="2">
        <v>0.49</v>
      </c>
      <c r="CJ15" s="2">
        <v>0.28000000000000003</v>
      </c>
      <c r="CK15" s="4">
        <v>0.5</v>
      </c>
      <c r="CL15" s="4">
        <v>0.3</v>
      </c>
      <c r="CN15" s="15">
        <v>0.15</v>
      </c>
      <c r="CO15" s="2">
        <v>0.53</v>
      </c>
      <c r="CQ15" s="2">
        <v>0.33</v>
      </c>
      <c r="CR15" s="4">
        <v>0.3</v>
      </c>
      <c r="CS15" s="2">
        <v>0.39</v>
      </c>
      <c r="CU15" s="15">
        <v>0.15</v>
      </c>
      <c r="CV15" s="15">
        <v>0.15</v>
      </c>
      <c r="CW15" s="15">
        <v>0.15</v>
      </c>
      <c r="CX15" s="15">
        <v>0.15</v>
      </c>
      <c r="CY15" s="15">
        <v>0.15</v>
      </c>
      <c r="DA15" s="15">
        <v>0.15</v>
      </c>
      <c r="DL15" s="4"/>
    </row>
    <row r="16" spans="1:122" x14ac:dyDescent="0.2">
      <c r="A16" s="2" t="s">
        <v>4</v>
      </c>
      <c r="C16" s="15" t="s">
        <v>463</v>
      </c>
      <c r="D16" s="15" t="s">
        <v>463</v>
      </c>
      <c r="E16" s="15"/>
      <c r="F16" s="15" t="s">
        <v>463</v>
      </c>
      <c r="G16" s="15" t="s">
        <v>463</v>
      </c>
      <c r="H16" s="15" t="s">
        <v>463</v>
      </c>
      <c r="I16" s="15"/>
      <c r="J16" s="15" t="s">
        <v>463</v>
      </c>
      <c r="K16" s="15" t="s">
        <v>463</v>
      </c>
      <c r="L16" s="15" t="s">
        <v>463</v>
      </c>
      <c r="M16" s="15" t="s">
        <v>463</v>
      </c>
      <c r="N16" s="15"/>
      <c r="O16" s="15" t="s">
        <v>463</v>
      </c>
      <c r="P16" s="15" t="s">
        <v>463</v>
      </c>
      <c r="Q16" s="15"/>
      <c r="R16" s="15" t="s">
        <v>463</v>
      </c>
      <c r="S16" s="15" t="s">
        <v>463</v>
      </c>
      <c r="U16" s="15" t="s">
        <v>463</v>
      </c>
      <c r="V16" s="15" t="s">
        <v>463</v>
      </c>
      <c r="W16" s="15"/>
      <c r="X16" s="15" t="s">
        <v>463</v>
      </c>
      <c r="Y16" s="15" t="s">
        <v>463</v>
      </c>
      <c r="Z16" s="15"/>
      <c r="AA16" s="15" t="s">
        <v>463</v>
      </c>
      <c r="AB16" s="15" t="s">
        <v>463</v>
      </c>
      <c r="AC16" s="15" t="s">
        <v>463</v>
      </c>
      <c r="AD16" s="15" t="s">
        <v>463</v>
      </c>
      <c r="AE16" s="15" t="s">
        <v>463</v>
      </c>
      <c r="AF16" s="15" t="s">
        <v>463</v>
      </c>
      <c r="AG16" s="15"/>
      <c r="AH16" s="15" t="s">
        <v>463</v>
      </c>
      <c r="AI16" s="15" t="s">
        <v>463</v>
      </c>
      <c r="AJ16" s="15"/>
      <c r="AK16" s="15"/>
      <c r="AL16" s="2">
        <v>0.16</v>
      </c>
      <c r="AM16" s="15" t="s">
        <v>451</v>
      </c>
      <c r="AN16" s="2">
        <v>0.23</v>
      </c>
      <c r="AP16" s="2">
        <v>0.21</v>
      </c>
      <c r="AQ16" s="2">
        <v>0.35</v>
      </c>
      <c r="AR16" s="4">
        <v>0.3</v>
      </c>
      <c r="AS16" s="4"/>
      <c r="AT16" s="2">
        <v>0.09</v>
      </c>
      <c r="AV16" s="2">
        <v>0.08</v>
      </c>
      <c r="AW16" s="4">
        <v>0.1</v>
      </c>
      <c r="AX16" s="4"/>
      <c r="AY16" s="2">
        <v>0.12</v>
      </c>
      <c r="AZ16" s="15" t="s">
        <v>462</v>
      </c>
      <c r="BA16" s="2">
        <v>0.11</v>
      </c>
      <c r="BC16" s="2">
        <v>0.35</v>
      </c>
      <c r="BD16" s="2">
        <v>0.28999999999999998</v>
      </c>
      <c r="BF16" s="15" t="s">
        <v>462</v>
      </c>
      <c r="BG16" s="2">
        <v>0.11</v>
      </c>
      <c r="BI16" s="15" t="s">
        <v>463</v>
      </c>
      <c r="BJ16" s="15" t="s">
        <v>463</v>
      </c>
      <c r="BK16" s="15" t="s">
        <v>463</v>
      </c>
      <c r="BL16" s="15" t="s">
        <v>463</v>
      </c>
      <c r="BM16" s="15" t="s">
        <v>463</v>
      </c>
      <c r="BO16" s="15" t="s">
        <v>463</v>
      </c>
      <c r="BP16" s="15" t="s">
        <v>463</v>
      </c>
      <c r="BQ16" s="15" t="s">
        <v>463</v>
      </c>
      <c r="BR16" s="15" t="s">
        <v>463</v>
      </c>
      <c r="BS16" s="15" t="s">
        <v>463</v>
      </c>
      <c r="BT16" s="15" t="s">
        <v>463</v>
      </c>
      <c r="BU16" s="15" t="s">
        <v>463</v>
      </c>
      <c r="BV16" s="15" t="s">
        <v>463</v>
      </c>
      <c r="BW16" s="15" t="s">
        <v>463</v>
      </c>
      <c r="BX16" s="15" t="s">
        <v>463</v>
      </c>
      <c r="BY16" s="15" t="s">
        <v>463</v>
      </c>
      <c r="BZ16" s="15" t="s">
        <v>463</v>
      </c>
      <c r="CA16" s="15" t="s">
        <v>463</v>
      </c>
      <c r="CB16" s="15" t="s">
        <v>463</v>
      </c>
      <c r="CD16" s="15" t="s">
        <v>463</v>
      </c>
      <c r="CE16" s="15" t="s">
        <v>463</v>
      </c>
      <c r="CF16" s="15" t="s">
        <v>463</v>
      </c>
      <c r="CG16" s="15" t="s">
        <v>463</v>
      </c>
      <c r="CH16" s="15" t="s">
        <v>463</v>
      </c>
      <c r="CI16" s="15" t="s">
        <v>463</v>
      </c>
      <c r="CJ16" s="15" t="s">
        <v>463</v>
      </c>
      <c r="CK16" s="15" t="s">
        <v>463</v>
      </c>
      <c r="CL16" s="15" t="s">
        <v>463</v>
      </c>
      <c r="CN16" s="15" t="s">
        <v>463</v>
      </c>
      <c r="CO16" s="15" t="s">
        <v>463</v>
      </c>
      <c r="CQ16" s="15" t="s">
        <v>463</v>
      </c>
      <c r="CR16" s="15" t="s">
        <v>463</v>
      </c>
      <c r="CS16" s="15" t="s">
        <v>463</v>
      </c>
      <c r="CU16" s="15" t="s">
        <v>463</v>
      </c>
      <c r="CV16" s="15" t="s">
        <v>463</v>
      </c>
      <c r="CW16" s="15" t="s">
        <v>463</v>
      </c>
      <c r="CX16" s="15" t="s">
        <v>463</v>
      </c>
      <c r="CY16" s="15" t="s">
        <v>463</v>
      </c>
      <c r="CZ16" s="15"/>
      <c r="DA16" s="15" t="s">
        <v>463</v>
      </c>
    </row>
    <row r="17" spans="1:122" x14ac:dyDescent="0.2">
      <c r="A17" s="2" t="s">
        <v>41</v>
      </c>
      <c r="C17" s="15" t="s">
        <v>463</v>
      </c>
      <c r="D17" s="15" t="s">
        <v>463</v>
      </c>
      <c r="E17" s="15"/>
      <c r="F17" s="15" t="s">
        <v>463</v>
      </c>
      <c r="G17" s="15" t="s">
        <v>463</v>
      </c>
      <c r="H17" s="15" t="s">
        <v>463</v>
      </c>
      <c r="I17" s="15"/>
      <c r="J17" s="15" t="s">
        <v>463</v>
      </c>
      <c r="K17" s="15" t="s">
        <v>463</v>
      </c>
      <c r="L17" s="15" t="s">
        <v>463</v>
      </c>
      <c r="M17" s="15" t="s">
        <v>463</v>
      </c>
      <c r="N17" s="15"/>
      <c r="O17" s="15" t="s">
        <v>463</v>
      </c>
      <c r="P17" s="15" t="s">
        <v>463</v>
      </c>
      <c r="Q17" s="15"/>
      <c r="R17" s="15" t="s">
        <v>463</v>
      </c>
      <c r="S17" s="15" t="s">
        <v>463</v>
      </c>
      <c r="U17" s="15" t="s">
        <v>463</v>
      </c>
      <c r="V17" s="15" t="s">
        <v>463</v>
      </c>
      <c r="W17" s="15"/>
      <c r="X17" s="15" t="s">
        <v>463</v>
      </c>
      <c r="Y17" s="15" t="s">
        <v>463</v>
      </c>
      <c r="Z17" s="15"/>
      <c r="AA17" s="15" t="s">
        <v>463</v>
      </c>
      <c r="AB17" s="15" t="s">
        <v>463</v>
      </c>
      <c r="AC17" s="15" t="s">
        <v>463</v>
      </c>
      <c r="AD17" s="15" t="s">
        <v>463</v>
      </c>
      <c r="AE17" s="15" t="s">
        <v>463</v>
      </c>
      <c r="AF17" s="15" t="s">
        <v>463</v>
      </c>
      <c r="AG17" s="15"/>
      <c r="AH17" s="15" t="s">
        <v>463</v>
      </c>
      <c r="AI17" s="15" t="s">
        <v>463</v>
      </c>
      <c r="AJ17" s="15"/>
      <c r="AK17" s="15"/>
      <c r="AL17" s="15" t="s">
        <v>463</v>
      </c>
      <c r="AM17" s="15" t="s">
        <v>463</v>
      </c>
      <c r="AN17" s="15" t="s">
        <v>463</v>
      </c>
      <c r="AO17" s="15"/>
      <c r="AP17" s="15" t="s">
        <v>463</v>
      </c>
      <c r="AQ17" s="15" t="s">
        <v>463</v>
      </c>
      <c r="AR17" s="15" t="s">
        <v>463</v>
      </c>
      <c r="AT17" s="15" t="s">
        <v>463</v>
      </c>
      <c r="AV17" s="15" t="s">
        <v>463</v>
      </c>
      <c r="AW17" s="15" t="s">
        <v>463</v>
      </c>
      <c r="AX17" s="4"/>
      <c r="AY17" s="15" t="s">
        <v>463</v>
      </c>
      <c r="AZ17" s="15" t="s">
        <v>463</v>
      </c>
      <c r="BA17" s="15" t="s">
        <v>463</v>
      </c>
      <c r="BC17" s="15" t="s">
        <v>463</v>
      </c>
      <c r="BD17" s="15" t="s">
        <v>463</v>
      </c>
      <c r="BF17" s="15" t="s">
        <v>463</v>
      </c>
      <c r="BG17" s="15" t="s">
        <v>463</v>
      </c>
      <c r="BI17" s="15" t="s">
        <v>463</v>
      </c>
      <c r="BJ17" s="15" t="s">
        <v>463</v>
      </c>
      <c r="BK17" s="15" t="s">
        <v>463</v>
      </c>
      <c r="BL17" s="15" t="s">
        <v>463</v>
      </c>
      <c r="BM17" s="15" t="s">
        <v>463</v>
      </c>
      <c r="BO17" s="15" t="s">
        <v>463</v>
      </c>
      <c r="BP17" s="15" t="s">
        <v>463</v>
      </c>
      <c r="BQ17" s="15" t="s">
        <v>463</v>
      </c>
      <c r="BR17" s="15" t="s">
        <v>463</v>
      </c>
      <c r="BS17" s="15" t="s">
        <v>463</v>
      </c>
      <c r="BT17" s="15" t="s">
        <v>463</v>
      </c>
      <c r="BU17" s="15" t="s">
        <v>463</v>
      </c>
      <c r="BV17" s="15" t="s">
        <v>463</v>
      </c>
      <c r="BW17" s="15" t="s">
        <v>463</v>
      </c>
      <c r="BX17" s="15" t="s">
        <v>463</v>
      </c>
      <c r="BY17" s="15" t="s">
        <v>463</v>
      </c>
      <c r="BZ17" s="15" t="s">
        <v>463</v>
      </c>
      <c r="CA17" s="15" t="s">
        <v>463</v>
      </c>
      <c r="CB17" s="15" t="s">
        <v>463</v>
      </c>
      <c r="CD17" s="15" t="s">
        <v>463</v>
      </c>
      <c r="CE17" s="15" t="s">
        <v>463</v>
      </c>
      <c r="CF17" s="15" t="s">
        <v>463</v>
      </c>
      <c r="CG17" s="15" t="s">
        <v>463</v>
      </c>
      <c r="CH17" s="15" t="s">
        <v>463</v>
      </c>
      <c r="CI17" s="15" t="s">
        <v>463</v>
      </c>
      <c r="CJ17" s="15" t="s">
        <v>463</v>
      </c>
      <c r="CK17" s="15" t="s">
        <v>463</v>
      </c>
      <c r="CL17" s="15" t="s">
        <v>463</v>
      </c>
      <c r="CN17" s="15" t="s">
        <v>463</v>
      </c>
      <c r="CO17" s="15" t="s">
        <v>463</v>
      </c>
      <c r="CQ17" s="15" t="s">
        <v>463</v>
      </c>
      <c r="CR17" s="15" t="s">
        <v>463</v>
      </c>
      <c r="CS17" s="15" t="s">
        <v>463</v>
      </c>
      <c r="CU17" s="15" t="s">
        <v>463</v>
      </c>
      <c r="CV17" s="15" t="s">
        <v>463</v>
      </c>
      <c r="CW17" s="15" t="s">
        <v>463</v>
      </c>
      <c r="CX17" s="15" t="s">
        <v>463</v>
      </c>
      <c r="CY17" s="15" t="s">
        <v>463</v>
      </c>
      <c r="CZ17" s="15"/>
      <c r="DA17" s="15" t="s">
        <v>463</v>
      </c>
    </row>
    <row r="18" spans="1:122" x14ac:dyDescent="0.2">
      <c r="A18" s="2" t="s">
        <v>0</v>
      </c>
      <c r="C18" s="2">
        <v>0.56000000000000005</v>
      </c>
      <c r="D18" s="2">
        <v>0.55000000000000004</v>
      </c>
      <c r="F18" s="2">
        <v>0.49</v>
      </c>
      <c r="G18" s="2">
        <v>0.35</v>
      </c>
      <c r="H18" s="2">
        <v>0.43</v>
      </c>
      <c r="J18" s="2">
        <v>1.1200000000000001</v>
      </c>
      <c r="K18" s="2">
        <v>0.87</v>
      </c>
      <c r="L18" s="4">
        <v>0.8</v>
      </c>
      <c r="M18" s="2">
        <v>0.87</v>
      </c>
      <c r="O18" s="2">
        <v>1.06</v>
      </c>
      <c r="P18" s="4">
        <v>0.9</v>
      </c>
      <c r="R18" s="2">
        <v>1.29</v>
      </c>
      <c r="S18" s="2">
        <v>1.18</v>
      </c>
      <c r="U18" s="2">
        <v>0.79</v>
      </c>
      <c r="V18" s="2">
        <v>0.85</v>
      </c>
      <c r="X18" s="2">
        <v>0.67</v>
      </c>
      <c r="Y18" s="2">
        <v>0.69</v>
      </c>
      <c r="AA18" s="4">
        <v>0.7</v>
      </c>
      <c r="AB18" s="4">
        <v>0.8</v>
      </c>
      <c r="AC18" s="2">
        <v>1.02</v>
      </c>
      <c r="AD18" s="2">
        <v>0.61</v>
      </c>
      <c r="AE18" s="2">
        <v>0.71</v>
      </c>
      <c r="AF18" s="2">
        <v>0.72</v>
      </c>
      <c r="AG18" s="4"/>
      <c r="AH18" s="2">
        <v>0.78</v>
      </c>
      <c r="AI18" s="2">
        <v>0.99</v>
      </c>
      <c r="AL18" s="2">
        <v>0.56999999999999995</v>
      </c>
      <c r="AM18" s="2">
        <v>0.36</v>
      </c>
      <c r="AN18" s="2">
        <v>0.59</v>
      </c>
      <c r="AP18" s="4">
        <v>0.6</v>
      </c>
      <c r="AQ18" s="2">
        <v>0.42</v>
      </c>
      <c r="AR18" s="2">
        <v>0.69</v>
      </c>
      <c r="AT18" s="2">
        <v>0.25</v>
      </c>
      <c r="AV18" s="2">
        <v>0.49</v>
      </c>
      <c r="AW18" s="4">
        <v>0.41</v>
      </c>
      <c r="AX18" s="4"/>
      <c r="AY18" s="2">
        <v>1.08</v>
      </c>
      <c r="AZ18" s="2">
        <v>1.07</v>
      </c>
      <c r="BA18" s="2">
        <v>0.87</v>
      </c>
      <c r="BC18" s="2">
        <v>0.82</v>
      </c>
      <c r="BD18" s="2">
        <v>0.67</v>
      </c>
      <c r="BF18" s="2">
        <v>0.55000000000000004</v>
      </c>
      <c r="BG18" s="2">
        <v>0.49</v>
      </c>
      <c r="BI18" s="2">
        <v>0.56999999999999995</v>
      </c>
      <c r="BJ18" s="2">
        <v>0.47</v>
      </c>
      <c r="BK18" s="2">
        <v>0.38</v>
      </c>
      <c r="BL18" s="2">
        <v>0.85</v>
      </c>
      <c r="BM18" s="2">
        <v>0.96</v>
      </c>
      <c r="BO18" s="2">
        <v>0.44</v>
      </c>
      <c r="BP18" s="2">
        <v>0.34</v>
      </c>
      <c r="BQ18" s="2">
        <v>0.64</v>
      </c>
      <c r="BR18" s="2">
        <v>0.56000000000000005</v>
      </c>
      <c r="BS18" s="4">
        <v>0.8</v>
      </c>
      <c r="BT18" s="2">
        <v>0.75</v>
      </c>
      <c r="BU18" s="2">
        <v>0.51</v>
      </c>
      <c r="BV18" s="2">
        <v>1.24</v>
      </c>
      <c r="BW18" s="4">
        <v>1.4</v>
      </c>
      <c r="BX18" s="2">
        <v>1.24</v>
      </c>
      <c r="BY18" s="2">
        <v>1.34</v>
      </c>
      <c r="BZ18" s="2">
        <v>0.75</v>
      </c>
      <c r="CA18" s="2">
        <v>0.71</v>
      </c>
      <c r="CB18" s="2">
        <v>1.18</v>
      </c>
      <c r="CD18" s="2">
        <v>1.41</v>
      </c>
      <c r="CE18" s="2">
        <v>1.71</v>
      </c>
      <c r="CF18" s="2">
        <v>1.44</v>
      </c>
      <c r="CG18" s="2">
        <v>1.74</v>
      </c>
      <c r="CH18" s="2">
        <v>1.54</v>
      </c>
      <c r="CI18" s="2">
        <v>1.51</v>
      </c>
      <c r="CJ18" s="2">
        <v>1.38</v>
      </c>
      <c r="CK18" s="2">
        <v>0.21</v>
      </c>
      <c r="CL18" s="2">
        <v>0.62</v>
      </c>
      <c r="CN18" s="4">
        <v>1.37</v>
      </c>
      <c r="CO18" s="2">
        <v>0.44</v>
      </c>
      <c r="CQ18" s="2">
        <v>1.62</v>
      </c>
      <c r="CR18" s="2">
        <v>1.47</v>
      </c>
      <c r="CS18" s="2">
        <v>0.81</v>
      </c>
      <c r="CU18" s="2">
        <v>0.79</v>
      </c>
      <c r="CV18" s="2">
        <v>0.67</v>
      </c>
      <c r="CW18" s="4">
        <v>0.8</v>
      </c>
      <c r="CX18" s="2">
        <v>1.02</v>
      </c>
      <c r="CY18" s="2">
        <v>0.71</v>
      </c>
      <c r="DA18" s="2">
        <v>0.99</v>
      </c>
      <c r="DP18" s="4"/>
      <c r="DQ18" s="4"/>
      <c r="DR18" s="4"/>
    </row>
    <row r="19" spans="1:122" x14ac:dyDescent="0.2">
      <c r="A19" s="2" t="s">
        <v>5</v>
      </c>
      <c r="C19" s="2">
        <v>58.94</v>
      </c>
      <c r="D19" s="2">
        <v>58.95</v>
      </c>
      <c r="F19" s="2">
        <v>58.64</v>
      </c>
      <c r="G19" s="2">
        <v>58.74</v>
      </c>
      <c r="H19" s="4">
        <v>59.1</v>
      </c>
      <c r="I19" s="4"/>
      <c r="J19" s="2">
        <v>56.65</v>
      </c>
      <c r="K19" s="2">
        <v>57.46</v>
      </c>
      <c r="L19" s="2">
        <v>58.29</v>
      </c>
      <c r="M19" s="2">
        <v>57.73</v>
      </c>
      <c r="O19" s="2">
        <v>56.76</v>
      </c>
      <c r="P19" s="2">
        <v>57.84</v>
      </c>
      <c r="R19" s="2">
        <v>56.81</v>
      </c>
      <c r="S19" s="2">
        <v>55.79</v>
      </c>
      <c r="U19" s="2">
        <v>57.21</v>
      </c>
      <c r="V19" s="2">
        <v>57.13</v>
      </c>
      <c r="X19" s="2">
        <v>56.94</v>
      </c>
      <c r="Y19" s="2">
        <v>57.92</v>
      </c>
      <c r="AA19" s="2">
        <v>57.83</v>
      </c>
      <c r="AB19" s="2">
        <v>57.28</v>
      </c>
      <c r="AC19" s="2">
        <v>56.86</v>
      </c>
      <c r="AD19" s="2">
        <v>55.04</v>
      </c>
      <c r="AE19" s="2">
        <v>57.63</v>
      </c>
      <c r="AF19" s="2">
        <v>57.81</v>
      </c>
      <c r="AH19" s="2">
        <v>57.44</v>
      </c>
      <c r="AI19" s="2">
        <v>57.67</v>
      </c>
      <c r="AL19" s="2">
        <v>59.11</v>
      </c>
      <c r="AM19" s="2">
        <v>58.46</v>
      </c>
      <c r="AN19" s="2">
        <v>58.72</v>
      </c>
      <c r="AP19" s="2">
        <v>58.96</v>
      </c>
      <c r="AQ19" s="2">
        <v>58.49</v>
      </c>
      <c r="AR19" s="4">
        <v>58.6</v>
      </c>
      <c r="AS19" s="4"/>
      <c r="AT19" s="2">
        <v>59.1</v>
      </c>
      <c r="AV19" s="2">
        <v>59.34</v>
      </c>
      <c r="AW19" s="4">
        <v>59</v>
      </c>
      <c r="AX19" s="4"/>
      <c r="AY19" s="2">
        <v>57.21</v>
      </c>
      <c r="AZ19" s="2">
        <v>57.04</v>
      </c>
      <c r="BA19" s="2">
        <v>56.95</v>
      </c>
      <c r="BC19" s="2">
        <v>57.51</v>
      </c>
      <c r="BD19" s="2">
        <v>58.01</v>
      </c>
      <c r="BF19" s="2">
        <v>58.65</v>
      </c>
      <c r="BG19" s="2">
        <v>58.99</v>
      </c>
      <c r="BI19" s="2">
        <v>58.61</v>
      </c>
      <c r="BJ19" s="2">
        <v>58.88</v>
      </c>
      <c r="BK19" s="2">
        <v>58.48</v>
      </c>
      <c r="BL19" s="2">
        <v>56.73</v>
      </c>
      <c r="BM19" s="2">
        <v>57.38</v>
      </c>
      <c r="BO19" s="2">
        <v>58.42</v>
      </c>
      <c r="BP19" s="2">
        <v>58.79</v>
      </c>
      <c r="BQ19" s="2">
        <v>58.39</v>
      </c>
      <c r="BR19" s="2">
        <v>58.33</v>
      </c>
      <c r="BS19" s="2">
        <v>57.46</v>
      </c>
      <c r="BT19" s="2">
        <v>57.99</v>
      </c>
      <c r="BU19" s="2">
        <v>58.02</v>
      </c>
      <c r="BV19" s="2">
        <v>56.16</v>
      </c>
      <c r="BW19" s="4">
        <v>55.92</v>
      </c>
      <c r="BX19" s="2">
        <v>55.64</v>
      </c>
      <c r="BY19" s="4">
        <v>55.9</v>
      </c>
      <c r="BZ19" s="2">
        <v>57.07</v>
      </c>
      <c r="CA19" s="2">
        <v>57.62</v>
      </c>
      <c r="CB19" s="2">
        <v>55.99</v>
      </c>
      <c r="CD19" s="2">
        <v>56.23</v>
      </c>
      <c r="CE19" s="2">
        <v>55.64</v>
      </c>
      <c r="CF19" s="2">
        <v>56.31</v>
      </c>
      <c r="CG19" s="2">
        <v>56.06</v>
      </c>
      <c r="CH19" s="2">
        <v>56.55</v>
      </c>
      <c r="CI19" s="2">
        <v>55.25</v>
      </c>
      <c r="CJ19" s="2">
        <v>56.35</v>
      </c>
      <c r="CK19" s="2">
        <v>59.42</v>
      </c>
      <c r="CL19" s="2">
        <v>57.95</v>
      </c>
      <c r="CN19" s="4">
        <v>55.5</v>
      </c>
      <c r="CO19" s="2">
        <v>58.09</v>
      </c>
      <c r="CQ19" s="2">
        <v>54.96</v>
      </c>
      <c r="CR19" s="2">
        <v>55.57</v>
      </c>
      <c r="CS19" s="4">
        <v>57.7</v>
      </c>
      <c r="CU19" s="2">
        <v>57.21</v>
      </c>
      <c r="CV19" s="2">
        <v>56.94</v>
      </c>
      <c r="CW19" s="2">
        <v>57.28</v>
      </c>
      <c r="CX19" s="2">
        <v>56.86</v>
      </c>
      <c r="CY19" s="2">
        <v>57.63</v>
      </c>
      <c r="DA19" s="2">
        <v>57.67</v>
      </c>
    </row>
    <row r="20" spans="1:122" x14ac:dyDescent="0.2">
      <c r="A20" s="2" t="s">
        <v>9</v>
      </c>
      <c r="C20" s="2">
        <v>41.07</v>
      </c>
      <c r="D20" s="2">
        <v>40.17</v>
      </c>
      <c r="F20" s="2">
        <v>39.950000000000003</v>
      </c>
      <c r="G20" s="2">
        <v>39.840000000000003</v>
      </c>
      <c r="H20" s="2">
        <v>40.22</v>
      </c>
      <c r="J20" s="2">
        <v>39.18</v>
      </c>
      <c r="K20" s="4">
        <v>39.6</v>
      </c>
      <c r="L20" s="2">
        <v>40.11</v>
      </c>
      <c r="M20" s="4">
        <v>39.700000000000003</v>
      </c>
      <c r="O20" s="2">
        <v>39.270000000000003</v>
      </c>
      <c r="P20" s="4">
        <v>39.799999999999997</v>
      </c>
      <c r="R20" s="2">
        <v>39.659999999999997</v>
      </c>
      <c r="S20" s="2">
        <v>38.99</v>
      </c>
      <c r="U20" s="2">
        <v>39.49</v>
      </c>
      <c r="V20" s="2">
        <v>39.340000000000003</v>
      </c>
      <c r="W20" s="4"/>
      <c r="X20" s="2">
        <v>39.14</v>
      </c>
      <c r="Y20" s="2">
        <v>39.71</v>
      </c>
      <c r="AA20" s="4">
        <v>39.700000000000003</v>
      </c>
      <c r="AB20" s="2">
        <v>39.49</v>
      </c>
      <c r="AC20" s="2">
        <v>39.340000000000003</v>
      </c>
      <c r="AD20" s="4">
        <v>38.700000000000003</v>
      </c>
      <c r="AE20" s="2">
        <v>39.76</v>
      </c>
      <c r="AF20" s="2">
        <v>39.89</v>
      </c>
      <c r="AG20" s="4"/>
      <c r="AH20" s="4">
        <v>39.4</v>
      </c>
      <c r="AI20" s="4">
        <v>39.799999999999997</v>
      </c>
      <c r="AL20" s="2">
        <v>40.31</v>
      </c>
      <c r="AM20" s="2">
        <v>39.69</v>
      </c>
      <c r="AN20" s="2">
        <v>40.15</v>
      </c>
      <c r="AP20" s="2">
        <v>40.229999999999997</v>
      </c>
      <c r="AQ20" s="2">
        <v>40.01</v>
      </c>
      <c r="AR20" s="2">
        <v>40.21</v>
      </c>
      <c r="AT20" s="2">
        <v>40.119999999999997</v>
      </c>
      <c r="AV20" s="4">
        <v>40.4</v>
      </c>
      <c r="AW20" s="4">
        <v>40.11</v>
      </c>
      <c r="AX20" s="4"/>
      <c r="AY20" s="2">
        <v>39.67</v>
      </c>
      <c r="AZ20" s="2">
        <v>39.479999999999997</v>
      </c>
      <c r="BA20" s="2">
        <v>39.46</v>
      </c>
      <c r="BC20" s="2">
        <v>39.75</v>
      </c>
      <c r="BD20" s="2">
        <v>39.94</v>
      </c>
      <c r="BF20" s="2">
        <v>39.96</v>
      </c>
      <c r="BG20" s="2">
        <v>40.24</v>
      </c>
      <c r="BI20" s="2">
        <v>39.82</v>
      </c>
      <c r="BJ20" s="2">
        <v>39.979999999999997</v>
      </c>
      <c r="BK20" s="2">
        <v>39.89</v>
      </c>
      <c r="BL20" s="2">
        <v>39.24</v>
      </c>
      <c r="BM20" s="2">
        <v>39.57</v>
      </c>
      <c r="BO20" s="2">
        <v>39.729999999999997</v>
      </c>
      <c r="BP20" s="2">
        <v>39.950000000000003</v>
      </c>
      <c r="BQ20" s="2">
        <v>39.94</v>
      </c>
      <c r="BR20" s="2">
        <v>39.840000000000003</v>
      </c>
      <c r="BS20" s="2">
        <v>39.409999999999997</v>
      </c>
      <c r="BT20" s="2">
        <v>39.74</v>
      </c>
      <c r="BU20" s="2">
        <v>39.51</v>
      </c>
      <c r="BV20" s="2">
        <v>39.24</v>
      </c>
      <c r="BW20" s="4">
        <v>39</v>
      </c>
      <c r="BX20" s="2">
        <v>38.869999999999997</v>
      </c>
      <c r="BY20" s="4">
        <v>39.1</v>
      </c>
      <c r="BZ20" s="2">
        <v>39.46</v>
      </c>
      <c r="CA20" s="4">
        <v>39.700000000000003</v>
      </c>
      <c r="CB20" s="2">
        <v>38.880000000000003</v>
      </c>
      <c r="CD20" s="2">
        <v>39.19</v>
      </c>
      <c r="CE20" s="2">
        <v>39.020000000000003</v>
      </c>
      <c r="CF20" s="2">
        <v>39.26</v>
      </c>
      <c r="CG20" s="2">
        <v>39.46</v>
      </c>
      <c r="CH20" s="2">
        <v>39.43</v>
      </c>
      <c r="CI20" s="2">
        <v>38.97</v>
      </c>
      <c r="CJ20" s="2">
        <v>39.32</v>
      </c>
      <c r="CK20" s="2">
        <v>40.159999999999997</v>
      </c>
      <c r="CL20" s="2">
        <v>39.58</v>
      </c>
      <c r="CN20" s="4">
        <v>39</v>
      </c>
      <c r="CO20" s="2">
        <v>39.659999999999997</v>
      </c>
      <c r="CQ20" s="2">
        <v>38.94</v>
      </c>
      <c r="CR20" s="2">
        <v>39.119999999999997</v>
      </c>
      <c r="CS20" s="4">
        <v>39.700000000000003</v>
      </c>
      <c r="CU20" s="2">
        <v>39.49</v>
      </c>
      <c r="CV20" s="2">
        <v>39.14</v>
      </c>
      <c r="CW20" s="2">
        <v>39.49</v>
      </c>
      <c r="CX20" s="2">
        <v>39.340000000000003</v>
      </c>
      <c r="CY20" s="2">
        <v>39.76</v>
      </c>
      <c r="DA20" s="4">
        <v>39.799999999999997</v>
      </c>
    </row>
    <row r="22" spans="1:122" x14ac:dyDescent="0.2">
      <c r="A22" s="2" t="s">
        <v>10</v>
      </c>
      <c r="C22" s="4">
        <f>SUM(C12:C20)</f>
        <v>102.24</v>
      </c>
      <c r="D22" s="4">
        <f>SUM(D12:D20)</f>
        <v>101.79</v>
      </c>
      <c r="E22" s="4"/>
      <c r="F22" s="2">
        <f>SUM(F12:F20)</f>
        <v>101.19</v>
      </c>
      <c r="G22" s="2">
        <f>SUM(G12:G20)</f>
        <v>100.61000000000001</v>
      </c>
      <c r="H22" s="4">
        <f>SUM(H12:H20)</f>
        <v>101.92</v>
      </c>
      <c r="I22" s="4"/>
      <c r="J22" s="4">
        <f>SUM(J12:J20)</f>
        <v>100.27</v>
      </c>
      <c r="K22" s="2">
        <f>SUM(K12:K20)</f>
        <v>101.13</v>
      </c>
      <c r="L22" s="2">
        <f>SUM(L12:L20)</f>
        <v>102.33</v>
      </c>
      <c r="M22" s="2">
        <f>SUM(M12:M20)</f>
        <v>101.19</v>
      </c>
      <c r="O22" s="4">
        <f>SUM(O12:O20)</f>
        <v>100.57</v>
      </c>
      <c r="P22" s="4">
        <f>SUM(P12:P20)</f>
        <v>101.47</v>
      </c>
      <c r="Q22" s="4"/>
      <c r="R22" s="2">
        <f>SUM(R12:R20)</f>
        <v>101.97999999999999</v>
      </c>
      <c r="S22" s="4">
        <f>SUM(S12:S20)</f>
        <v>100.38</v>
      </c>
      <c r="U22" s="4">
        <f>SUM(U12:U20)</f>
        <v>100.97</v>
      </c>
      <c r="V22" s="4">
        <f>SUM(V12:V20)</f>
        <v>100.4</v>
      </c>
      <c r="W22" s="4"/>
      <c r="X22" s="4">
        <f>SUM(X12:X20)</f>
        <v>99.710000000000008</v>
      </c>
      <c r="Y22" s="4">
        <f>SUM(Y12:Y20)</f>
        <v>101.07</v>
      </c>
      <c r="Z22" s="4"/>
      <c r="AA22" s="4">
        <f t="shared" ref="AA22:AF22" si="0">SUM(AA12:AA20)</f>
        <v>101.07</v>
      </c>
      <c r="AB22" s="4">
        <f t="shared" si="0"/>
        <v>100.83000000000001</v>
      </c>
      <c r="AC22" s="4">
        <f t="shared" si="0"/>
        <v>100.53</v>
      </c>
      <c r="AD22" s="4">
        <f t="shared" si="0"/>
        <v>100.64</v>
      </c>
      <c r="AE22" s="4">
        <f t="shared" si="0"/>
        <v>101.61</v>
      </c>
      <c r="AF22" s="4">
        <f t="shared" si="0"/>
        <v>101.77000000000001</v>
      </c>
      <c r="AG22" s="4"/>
      <c r="AH22" s="4">
        <f>SUM(AH12:AH20)</f>
        <v>100.03</v>
      </c>
      <c r="AI22" s="4">
        <f>SUM(AI12:AI20)</f>
        <v>101.46000000000001</v>
      </c>
      <c r="AJ22" s="4"/>
      <c r="AK22" s="4"/>
      <c r="AL22" s="4">
        <f>SUM(AL12:AL20)</f>
        <v>101.97</v>
      </c>
      <c r="AM22" s="4">
        <f>SUM(AM12:AM20)</f>
        <v>100.28</v>
      </c>
      <c r="AN22" s="4">
        <f>SUM(AN12:AN20)</f>
        <v>101.63999999999999</v>
      </c>
      <c r="AO22" s="4"/>
      <c r="AP22" s="4">
        <f>SUM(AP12:AP20)</f>
        <v>101.75999999999999</v>
      </c>
      <c r="AQ22" s="4">
        <f>SUM(AQ12:AQ20)</f>
        <v>101.50999999999999</v>
      </c>
      <c r="AR22" s="4">
        <f>SUM(AR12:AR20)</f>
        <v>102.03999999999999</v>
      </c>
      <c r="AS22" s="4"/>
      <c r="AT22" s="4">
        <f>SUM(AT12:AT20)</f>
        <v>101.37</v>
      </c>
      <c r="AU22" s="4"/>
      <c r="AV22" s="4">
        <f>SUM(AV12:AV20)</f>
        <v>102.06</v>
      </c>
      <c r="AW22" s="4">
        <f>SUM(AW12:AW20)</f>
        <v>101.33</v>
      </c>
      <c r="AX22" s="4"/>
      <c r="AY22" s="4">
        <f>SUM(AY12:AY20)</f>
        <v>101.62</v>
      </c>
      <c r="AZ22" s="4">
        <f>SUM(AZ12:AZ20)</f>
        <v>101.09</v>
      </c>
      <c r="BA22" s="4">
        <f>SUM(BA12:BA20)</f>
        <v>100.99000000000001</v>
      </c>
      <c r="BB22" s="4"/>
      <c r="BC22" s="4">
        <f>SUM(BC12:BC20)</f>
        <v>101.53</v>
      </c>
      <c r="BD22" s="4">
        <f>SUM(BD12:BD20)</f>
        <v>101.75999999999999</v>
      </c>
      <c r="BE22" s="4"/>
      <c r="BF22" s="4">
        <f>SUM(BF12:BF20)</f>
        <v>101.19999999999999</v>
      </c>
      <c r="BG22" s="4">
        <f>SUM(BG12:BG20)</f>
        <v>101.77000000000001</v>
      </c>
      <c r="BH22" s="4"/>
      <c r="BI22" s="4">
        <f>SUM(BI12:BI20)</f>
        <v>100.55</v>
      </c>
      <c r="BJ22" s="4">
        <f>SUM(BJ12:BJ20)</f>
        <v>100.9</v>
      </c>
      <c r="BK22" s="4">
        <f>SUM(BK12:BK20)</f>
        <v>100.97</v>
      </c>
      <c r="BL22" s="4">
        <f>SUM(BL12:BL20)</f>
        <v>100.47</v>
      </c>
      <c r="BM22" s="4">
        <f>SUM(BM12:BM20)</f>
        <v>101.1</v>
      </c>
      <c r="BN22" s="4"/>
      <c r="BO22" s="4">
        <f t="shared" ref="BO22:CB22" si="1">SUM(BO12:BO20)</f>
        <v>100.5</v>
      </c>
      <c r="BP22" s="4">
        <f t="shared" si="1"/>
        <v>100.98</v>
      </c>
      <c r="BQ22" s="4">
        <f t="shared" si="1"/>
        <v>101.5</v>
      </c>
      <c r="BR22" s="4">
        <f t="shared" si="1"/>
        <v>101.09</v>
      </c>
      <c r="BS22" s="4">
        <f t="shared" si="1"/>
        <v>100.28</v>
      </c>
      <c r="BT22" s="4">
        <f t="shared" si="1"/>
        <v>100.94</v>
      </c>
      <c r="BU22" s="4">
        <f t="shared" si="1"/>
        <v>99.98</v>
      </c>
      <c r="BV22" s="4">
        <f t="shared" si="1"/>
        <v>101.18</v>
      </c>
      <c r="BW22" s="4">
        <f t="shared" si="1"/>
        <v>100.42</v>
      </c>
      <c r="BX22" s="4">
        <f t="shared" si="1"/>
        <v>100.11</v>
      </c>
      <c r="BY22" s="4">
        <f t="shared" si="1"/>
        <v>100.77000000000001</v>
      </c>
      <c r="BZ22" s="4">
        <f t="shared" si="1"/>
        <v>101.15</v>
      </c>
      <c r="CA22" s="4">
        <f t="shared" si="1"/>
        <v>101.38</v>
      </c>
      <c r="CB22" s="4">
        <f t="shared" si="1"/>
        <v>99.76</v>
      </c>
      <c r="CC22" s="4"/>
      <c r="CD22" s="4">
        <f t="shared" ref="CD22:CL22" si="2">SUM(CD12:CD20)</f>
        <v>100.69</v>
      </c>
      <c r="CE22" s="4">
        <f t="shared" si="2"/>
        <v>100.7</v>
      </c>
      <c r="CF22" s="4">
        <f t="shared" si="2"/>
        <v>100.77000000000001</v>
      </c>
      <c r="CG22" s="4">
        <f t="shared" si="2"/>
        <v>102.02000000000001</v>
      </c>
      <c r="CH22" s="4">
        <f t="shared" si="2"/>
        <v>101.16999999999999</v>
      </c>
      <c r="CI22" s="4">
        <f t="shared" si="2"/>
        <v>101.03999999999999</v>
      </c>
      <c r="CJ22" s="4">
        <f t="shared" si="2"/>
        <v>101.03</v>
      </c>
      <c r="CK22" s="4">
        <f t="shared" si="2"/>
        <v>101.18</v>
      </c>
      <c r="CL22" s="4">
        <f t="shared" si="2"/>
        <v>100.38</v>
      </c>
      <c r="CM22" s="4"/>
      <c r="CN22" s="4">
        <f>SUM(CN12:CN20)</f>
        <v>100.89</v>
      </c>
      <c r="CO22" s="4">
        <f>SUM(CO12:CO20)</f>
        <v>100.67</v>
      </c>
      <c r="CP22" s="4"/>
      <c r="CQ22" s="4">
        <f>SUM(CQ12:CQ20)</f>
        <v>101.22</v>
      </c>
      <c r="CR22" s="4">
        <f>SUM(CR12:CR20)</f>
        <v>101.13</v>
      </c>
      <c r="CS22" s="4">
        <f>SUM(CS12:CS20)</f>
        <v>100.81</v>
      </c>
      <c r="CU22" s="4">
        <f>SUM(CU12:CU20)</f>
        <v>100.97</v>
      </c>
      <c r="CV22" s="4">
        <f>SUM(CV12:CV20)</f>
        <v>99.710000000000008</v>
      </c>
      <c r="CW22" s="4">
        <f>SUM(CW12:CW20)</f>
        <v>100.83000000000001</v>
      </c>
      <c r="CX22" s="4">
        <f>SUM(CX12:CX20)</f>
        <v>100.53</v>
      </c>
      <c r="CY22" s="4">
        <f>SUM(CY12:CY20)</f>
        <v>101.61</v>
      </c>
      <c r="DA22" s="4">
        <f>SUM(DA12:DA20)</f>
        <v>101.46000000000001</v>
      </c>
      <c r="DL22" s="4"/>
      <c r="DM22" s="4"/>
      <c r="DN22" s="4"/>
      <c r="DP22" s="4"/>
      <c r="DQ22" s="4"/>
      <c r="DR22" s="4"/>
    </row>
    <row r="23" spans="1:122" x14ac:dyDescent="0.2">
      <c r="C23" s="4"/>
      <c r="D23" s="4"/>
      <c r="E23" s="4"/>
      <c r="H23" s="4"/>
      <c r="I23" s="4"/>
      <c r="J23" s="4"/>
      <c r="O23" s="4"/>
      <c r="P23" s="4"/>
      <c r="Q23" s="4"/>
      <c r="S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U23" s="4"/>
      <c r="CV23" s="4"/>
      <c r="CW23" s="4"/>
      <c r="CX23" s="4"/>
      <c r="CY23" s="4"/>
      <c r="DA23" s="4"/>
      <c r="DL23" s="4"/>
      <c r="DM23" s="4"/>
      <c r="DN23" s="4"/>
      <c r="DP23" s="4"/>
      <c r="DQ23" s="4"/>
      <c r="DR23" s="4"/>
    </row>
    <row r="24" spans="1:122" x14ac:dyDescent="0.2">
      <c r="A24" s="10" t="s">
        <v>12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O24" s="3"/>
      <c r="P24" s="3"/>
      <c r="Q24" s="3"/>
      <c r="R24" s="3"/>
      <c r="S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U24" s="3"/>
      <c r="CV24" s="3"/>
      <c r="CW24" s="3"/>
      <c r="CX24" s="3"/>
      <c r="CY24" s="3"/>
      <c r="DA24" s="3"/>
      <c r="DL24" s="3"/>
      <c r="DM24" s="3"/>
      <c r="DN24" s="3"/>
      <c r="DP24" s="3"/>
      <c r="DQ24" s="3"/>
      <c r="DR24" s="3"/>
    </row>
    <row r="25" spans="1:122" x14ac:dyDescent="0.2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O25" s="3"/>
      <c r="P25" s="3"/>
      <c r="Q25" s="3"/>
      <c r="R25" s="3"/>
      <c r="S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U25" s="3"/>
      <c r="CV25" s="3"/>
      <c r="CW25" s="3"/>
      <c r="CX25" s="3"/>
      <c r="CY25" s="3"/>
      <c r="DA25" s="3"/>
      <c r="DL25" s="3"/>
      <c r="DM25" s="3"/>
      <c r="DN25" s="3"/>
      <c r="DP25" s="3"/>
      <c r="DQ25" s="3"/>
      <c r="DR25" s="3"/>
    </row>
    <row r="26" spans="1:122" x14ac:dyDescent="0.2">
      <c r="A26" s="3" t="s">
        <v>2</v>
      </c>
      <c r="B26" s="5"/>
      <c r="C26" s="11">
        <v>8.8553944203791438E-3</v>
      </c>
      <c r="D26" s="11">
        <v>1.4948876624492926E-2</v>
      </c>
      <c r="E26" s="11"/>
      <c r="F26" s="11">
        <v>1.3205549969286716E-2</v>
      </c>
      <c r="G26" s="11">
        <v>1.1143776073784417E-2</v>
      </c>
      <c r="H26" s="11">
        <v>1.1293831360788875E-2</v>
      </c>
      <c r="I26" s="11"/>
      <c r="J26" s="11">
        <v>3.1204712972012976E-2</v>
      </c>
      <c r="K26" s="11">
        <v>2.8917989848061116E-2</v>
      </c>
      <c r="L26" s="11">
        <v>2.6077260733875493E-2</v>
      </c>
      <c r="M26" s="11">
        <v>2.3154888669820465E-2</v>
      </c>
      <c r="O26" s="11">
        <v>3.3686173091844733E-2</v>
      </c>
      <c r="P26" s="11">
        <v>2.441826901340519E-2</v>
      </c>
      <c r="Q26" s="11"/>
      <c r="R26" s="11">
        <v>4.2374107978753267E-2</v>
      </c>
      <c r="S26" s="11">
        <v>4.3661907923623879E-2</v>
      </c>
      <c r="U26" s="11">
        <v>3.2069472286790385E-2</v>
      </c>
      <c r="V26" s="11">
        <v>2.3644593880210923E-2</v>
      </c>
      <c r="W26" s="11"/>
      <c r="X26" s="11">
        <v>2.4183070153284168E-2</v>
      </c>
      <c r="Y26" s="11">
        <v>2.1977665615414366E-2</v>
      </c>
      <c r="Z26" s="11"/>
      <c r="AA26" s="11">
        <v>2.3564684778918876E-2</v>
      </c>
      <c r="AB26" s="11">
        <v>2.8607663240479038E-2</v>
      </c>
      <c r="AC26" s="11">
        <v>2.6963675673514757E-2</v>
      </c>
      <c r="AD26" s="11">
        <v>3.2727090791256054E-2</v>
      </c>
      <c r="AE26" s="11">
        <v>2.6310865587249051E-2</v>
      </c>
      <c r="AF26" s="11">
        <v>2.1508300734592183E-2</v>
      </c>
      <c r="AG26" s="11"/>
      <c r="AH26" s="11">
        <v>2.0690828357325931E-2</v>
      </c>
      <c r="AI26" s="11">
        <v>2.534399117986964E-2</v>
      </c>
      <c r="AJ26" s="11"/>
      <c r="AK26" s="11"/>
      <c r="AL26" s="11">
        <v>9.3179312741853652E-3</v>
      </c>
      <c r="AM26" s="11">
        <v>1.1053361166545034E-2</v>
      </c>
      <c r="AN26" s="11">
        <v>1.0651724489592757E-2</v>
      </c>
      <c r="AO26" s="11"/>
      <c r="AP26" s="11">
        <v>8.2931268738243424E-3</v>
      </c>
      <c r="AQ26" s="11">
        <v>9.7737512748574465E-3</v>
      </c>
      <c r="AR26" s="11">
        <v>9.7218007393604765E-3</v>
      </c>
      <c r="AS26" s="11"/>
      <c r="AT26" s="11">
        <v>1.0806178976449097E-2</v>
      </c>
      <c r="AU26" s="11"/>
      <c r="AV26" s="11">
        <v>1.2538096528677139E-2</v>
      </c>
      <c r="AW26" s="11">
        <v>1.1323693009136753E-2</v>
      </c>
      <c r="AX26" s="11"/>
      <c r="AY26" s="11">
        <v>3.3201035891964416E-2</v>
      </c>
      <c r="AZ26" s="11">
        <v>3.2983407063939478E-2</v>
      </c>
      <c r="BA26" s="11">
        <v>2.8491237866295746E-2</v>
      </c>
      <c r="BB26" s="11"/>
      <c r="BC26" s="11">
        <v>2.5599049520787693E-2</v>
      </c>
      <c r="BD26" s="11">
        <v>1.7640703307335644E-2</v>
      </c>
      <c r="BE26" s="11"/>
      <c r="BF26" s="11">
        <v>1.2802457538696974E-2</v>
      </c>
      <c r="BG26" s="11">
        <v>6.8714063679348797E-3</v>
      </c>
      <c r="BH26" s="11"/>
      <c r="BI26" s="11">
        <v>1.0353890291226174E-2</v>
      </c>
      <c r="BJ26" s="11">
        <v>8.8776851429428344E-3</v>
      </c>
      <c r="BK26" s="11">
        <v>1.2055646180363989E-2</v>
      </c>
      <c r="BL26" s="11">
        <v>3.6695543456206431E-2</v>
      </c>
      <c r="BM26" s="11">
        <v>3.3566330845795862E-2</v>
      </c>
      <c r="BN26" s="11"/>
      <c r="BO26" s="11">
        <v>1.6438520317742945E-2</v>
      </c>
      <c r="BP26" s="11">
        <v>1.2295259630717025E-2</v>
      </c>
      <c r="BQ26" s="11">
        <v>2.1068928360062689E-2</v>
      </c>
      <c r="BR26" s="11">
        <v>1.3377923221337852E-2</v>
      </c>
      <c r="BS26" s="11">
        <v>2.1470366345151905E-2</v>
      </c>
      <c r="BT26" s="11">
        <v>1.9849843233942292E-2</v>
      </c>
      <c r="BU26" s="11">
        <v>1.4939170922702447E-2</v>
      </c>
      <c r="BV26" s="11">
        <v>4.9138039622191376E-2</v>
      </c>
      <c r="BW26" s="11">
        <v>4.3573024326413544E-2</v>
      </c>
      <c r="BX26" s="11">
        <v>4.6479382959743007E-2</v>
      </c>
      <c r="BY26" s="11">
        <v>4.7546276419632327E-2</v>
      </c>
      <c r="BZ26" s="11">
        <v>3.8507130634783719E-2</v>
      </c>
      <c r="CA26" s="11">
        <v>3.2300627785518274E-2</v>
      </c>
      <c r="CB26" s="11">
        <v>3.860409413978428E-2</v>
      </c>
      <c r="CC26" s="11"/>
      <c r="CD26" s="11">
        <v>3.9619009530607562E-2</v>
      </c>
      <c r="CE26" s="11">
        <v>4.7421826101789875E-2</v>
      </c>
      <c r="CF26" s="11">
        <v>4.0218245052731721E-2</v>
      </c>
      <c r="CG26" s="11">
        <v>4.7991615830235694E-2</v>
      </c>
      <c r="CH26" s="11">
        <v>4.0563475391799809E-2</v>
      </c>
      <c r="CI26" s="11">
        <v>5.3395209548875021E-2</v>
      </c>
      <c r="CJ26" s="11">
        <v>3.9249696479582187E-2</v>
      </c>
      <c r="CK26" s="11">
        <v>6.5046428112247555E-3</v>
      </c>
      <c r="CL26" s="11">
        <v>1.5971254616252782E-2</v>
      </c>
      <c r="CM26" s="11"/>
      <c r="CN26" s="11">
        <v>5.1044063010617167E-2</v>
      </c>
      <c r="CO26" s="11">
        <v>1.5028044080906137E-2</v>
      </c>
      <c r="CP26" s="11"/>
      <c r="CQ26" s="11">
        <v>5.8567068046438166E-2</v>
      </c>
      <c r="CR26" s="11">
        <v>4.4837391157945862E-2</v>
      </c>
      <c r="CS26" s="11">
        <v>9.7347157703000144E-3</v>
      </c>
      <c r="CU26" s="11">
        <v>3.2069472286790385E-2</v>
      </c>
      <c r="CV26" s="11">
        <v>2.4183070153284168E-2</v>
      </c>
      <c r="CW26" s="11">
        <v>2.8607663240479038E-2</v>
      </c>
      <c r="CX26" s="11">
        <v>2.6963675673514757E-2</v>
      </c>
      <c r="CY26" s="11">
        <v>2.6310865587249051E-2</v>
      </c>
      <c r="DA26" s="11">
        <v>2.534399117986964E-2</v>
      </c>
      <c r="DL26" s="11"/>
      <c r="DM26" s="11"/>
      <c r="DN26" s="11"/>
      <c r="DP26" s="11"/>
      <c r="DQ26" s="11"/>
      <c r="DR26" s="11"/>
    </row>
    <row r="27" spans="1:122" x14ac:dyDescent="0.2">
      <c r="A27" s="3" t="s">
        <v>26</v>
      </c>
      <c r="B27" s="5"/>
      <c r="C27" s="11">
        <v>1.3915563385652209E-2</v>
      </c>
      <c r="D27" s="11">
        <v>1.6507346822474643E-2</v>
      </c>
      <c r="E27" s="11"/>
      <c r="F27" s="11">
        <v>1.4983716426016272E-2</v>
      </c>
      <c r="G27" s="11">
        <v>1.3806228916886716E-2</v>
      </c>
      <c r="H27" s="11">
        <v>1.9299496784617873E-2</v>
      </c>
      <c r="I27" s="11"/>
      <c r="J27" s="11">
        <v>1.7140959687016982E-2</v>
      </c>
      <c r="K27" s="11">
        <v>1.3087499148368693E-2</v>
      </c>
      <c r="L27" s="11">
        <v>1.3124961455038272E-2</v>
      </c>
      <c r="M27" s="11">
        <v>1.7318156561352847E-2</v>
      </c>
      <c r="O27" s="11">
        <v>1.4021445032182993E-2</v>
      </c>
      <c r="P27" s="11">
        <v>1.4434873585268024E-2</v>
      </c>
      <c r="Q27" s="11"/>
      <c r="R27" s="11">
        <v>1.2674765480484995E-2</v>
      </c>
      <c r="S27" s="11">
        <v>1.3939489129410237E-2</v>
      </c>
      <c r="U27" s="11">
        <v>1.867542724973641E-2</v>
      </c>
      <c r="V27" s="11">
        <v>1.8925719120162242E-2</v>
      </c>
      <c r="W27" s="11"/>
      <c r="X27" s="11">
        <v>1.8622075224323471E-2</v>
      </c>
      <c r="Y27" s="11">
        <v>1.6304511207003342E-2</v>
      </c>
      <c r="Z27" s="11"/>
      <c r="AA27" s="11">
        <v>1.8348637446501483E-2</v>
      </c>
      <c r="AB27" s="11">
        <v>1.5998377589570682E-2</v>
      </c>
      <c r="AC27" s="11">
        <v>1.8513062724107882E-2</v>
      </c>
      <c r="AD27" s="11">
        <v>2.3343503841544211E-2</v>
      </c>
      <c r="AE27" s="11">
        <v>2.3429104367761119E-2</v>
      </c>
      <c r="AF27" s="11">
        <v>1.5841983669451651E-2</v>
      </c>
      <c r="AG27" s="11"/>
      <c r="AH27" s="11">
        <v>9.8593259208563828E-3</v>
      </c>
      <c r="AI27" s="11">
        <v>1.4031997442149009E-2</v>
      </c>
      <c r="AJ27" s="11"/>
      <c r="AK27" s="11"/>
      <c r="AL27" s="11">
        <v>1.1624324001053194E-2</v>
      </c>
      <c r="AM27" s="11">
        <v>1.589506776366735E-2</v>
      </c>
      <c r="AN27" s="11">
        <v>1.6495771461264696E-2</v>
      </c>
      <c r="AO27" s="11"/>
      <c r="AP27" s="11">
        <v>1.8060657274496149E-2</v>
      </c>
      <c r="AQ27" s="11">
        <v>2.1594169373831788E-2</v>
      </c>
      <c r="AR27" s="11">
        <v>1.7464550447240122E-2</v>
      </c>
      <c r="AS27" s="11"/>
      <c r="AT27" s="11">
        <v>1.471870599316339E-2</v>
      </c>
      <c r="AU27" s="11"/>
      <c r="AV27" s="11">
        <v>9.2081081790999168E-3</v>
      </c>
      <c r="AW27" s="11">
        <v>1.1690942761349511E-2</v>
      </c>
      <c r="AX27" s="11"/>
      <c r="AY27" s="11">
        <v>1.2242075402599251E-2</v>
      </c>
      <c r="AZ27" s="11">
        <v>1.2718636736732026E-2</v>
      </c>
      <c r="BA27" s="11">
        <v>1.8880495700064944E-2</v>
      </c>
      <c r="BB27" s="11"/>
      <c r="BC27" s="11">
        <v>2.033021331407334E-2</v>
      </c>
      <c r="BD27" s="11">
        <v>2.2260120902308736E-2</v>
      </c>
      <c r="BE27" s="11"/>
      <c r="BF27" s="11">
        <v>1.7601076372924115E-2</v>
      </c>
      <c r="BG27" s="11">
        <v>1.8873407779546464E-2</v>
      </c>
      <c r="BH27" s="11"/>
      <c r="BI27" s="11">
        <v>1.1163281170541776E-2</v>
      </c>
      <c r="BJ27" s="11">
        <v>1.2333131635349028E-2</v>
      </c>
      <c r="BK27" s="11">
        <v>1.6640609330323207E-2</v>
      </c>
      <c r="BL27" s="11">
        <v>1.5498676014862017E-2</v>
      </c>
      <c r="BM27" s="11">
        <v>1.0232761806697445E-2</v>
      </c>
      <c r="BN27" s="11"/>
      <c r="BO27" s="11">
        <v>1.038665226760388E-2</v>
      </c>
      <c r="BP27" s="11">
        <v>1.316666886075096E-2</v>
      </c>
      <c r="BQ27" s="11">
        <v>1.2970276985968268E-2</v>
      </c>
      <c r="BR27" s="11">
        <v>1.1171305362350441E-2</v>
      </c>
      <c r="BS27" s="11">
        <v>1.2930570785129533E-2</v>
      </c>
      <c r="BT27" s="11">
        <v>1.4250525522934267E-2</v>
      </c>
      <c r="BU27" s="11">
        <v>1.2489084213421622E-2</v>
      </c>
      <c r="BV27" s="11">
        <v>1.178684491975761E-2</v>
      </c>
      <c r="BW27" s="11">
        <v>1.4533997795578124E-2</v>
      </c>
      <c r="BX27" s="11">
        <v>1.5230593437967775E-2</v>
      </c>
      <c r="BY27" s="11">
        <v>1.3896827506445678E-2</v>
      </c>
      <c r="BZ27" s="11">
        <v>1.3160604583685917E-2</v>
      </c>
      <c r="CA27" s="11">
        <v>1.5312949441417891E-2</v>
      </c>
      <c r="CB27" s="11">
        <v>1.437319330301901E-2</v>
      </c>
      <c r="CC27" s="11"/>
      <c r="CD27" s="11">
        <v>1.322147307956836E-2</v>
      </c>
      <c r="CE27" s="11">
        <v>1.1202668316460921E-2</v>
      </c>
      <c r="CF27" s="11">
        <v>9.4869521707899983E-3</v>
      </c>
      <c r="CG27" s="11">
        <v>1.1702653974310863E-2</v>
      </c>
      <c r="CH27" s="11">
        <v>5.7481020328222672E-3</v>
      </c>
      <c r="CI27" s="11">
        <v>1.2705575166698098E-2</v>
      </c>
      <c r="CJ27" s="11">
        <v>9.6842245505826124E-3</v>
      </c>
      <c r="CK27" s="11">
        <v>3.6264246684323252E-3</v>
      </c>
      <c r="CL27" s="11">
        <v>1.246913148075744E-2</v>
      </c>
      <c r="CM27" s="11"/>
      <c r="CN27" s="11">
        <v>1.8306150057431508E-2</v>
      </c>
      <c r="CO27" s="11">
        <v>1.2249026259632206E-2</v>
      </c>
      <c r="CP27" s="11"/>
      <c r="CQ27" s="11">
        <v>1.4386860193175225E-2</v>
      </c>
      <c r="CR27" s="11">
        <v>1.8654806310698442E-2</v>
      </c>
      <c r="CS27" s="11">
        <v>1.2630948134693586E-2</v>
      </c>
      <c r="CU27" s="11">
        <v>1.867542724973641E-2</v>
      </c>
      <c r="CV27" s="11">
        <v>1.8622075224323471E-2</v>
      </c>
      <c r="CW27" s="11">
        <v>1.5998377589570682E-2</v>
      </c>
      <c r="CX27" s="11">
        <v>1.8513062724107882E-2</v>
      </c>
      <c r="CY27" s="11">
        <v>2.3429104367761119E-2</v>
      </c>
      <c r="DA27" s="11">
        <v>1.4031997442149009E-2</v>
      </c>
      <c r="DL27" s="11"/>
      <c r="DM27" s="11"/>
      <c r="DN27" s="11"/>
      <c r="DP27" s="11"/>
      <c r="DQ27" s="11"/>
      <c r="DR27" s="11"/>
    </row>
    <row r="28" spans="1:122" x14ac:dyDescent="0.2">
      <c r="A28" s="3" t="s">
        <v>1</v>
      </c>
      <c r="B28" s="5"/>
      <c r="C28" s="11">
        <v>3.8651629428918437E-3</v>
      </c>
      <c r="D28" s="11">
        <v>1.028840992881107E-3</v>
      </c>
      <c r="E28" s="11"/>
      <c r="F28" s="11">
        <v>1.2935483750130116E-3</v>
      </c>
      <c r="G28" s="11">
        <v>0</v>
      </c>
      <c r="H28" s="11">
        <v>0</v>
      </c>
      <c r="I28" s="11"/>
      <c r="J28" s="11">
        <v>0</v>
      </c>
      <c r="K28" s="11">
        <v>5.7480987188311683E-3</v>
      </c>
      <c r="L28" s="11">
        <v>2.3219455666688752E-3</v>
      </c>
      <c r="M28" s="11">
        <v>3.3841603512794233E-3</v>
      </c>
      <c r="O28" s="11">
        <v>3.1614764568566214E-3</v>
      </c>
      <c r="P28" s="11">
        <v>2.3378787877052767E-3</v>
      </c>
      <c r="Q28" s="11"/>
      <c r="R28" s="11">
        <v>6.2687987758741496E-3</v>
      </c>
      <c r="S28" s="11">
        <v>9.3038980765096247E-3</v>
      </c>
      <c r="U28" s="11">
        <v>1.5732772011313387E-3</v>
      </c>
      <c r="V28" s="11">
        <v>5.2567751792395156E-4</v>
      </c>
      <c r="W28" s="11"/>
      <c r="X28" s="11">
        <v>2.6436892929590631E-3</v>
      </c>
      <c r="Y28" s="11">
        <v>3.3852129520481871E-3</v>
      </c>
      <c r="Z28" s="11"/>
      <c r="AA28" s="11">
        <v>1.8234094235663352E-3</v>
      </c>
      <c r="AB28" s="11">
        <v>4.4550758884645608E-3</v>
      </c>
      <c r="AC28" s="11">
        <v>6.0448905807906662E-3</v>
      </c>
      <c r="AD28" s="11">
        <v>1.6122009041180291E-2</v>
      </c>
      <c r="AE28" s="11">
        <v>5.4664072823569681E-3</v>
      </c>
      <c r="AF28" s="11">
        <v>1.5051084606447804E-2</v>
      </c>
      <c r="AG28" s="11"/>
      <c r="AH28" s="11">
        <v>5.7736906597394763E-3</v>
      </c>
      <c r="AI28" s="11">
        <v>5.9761719813350156E-3</v>
      </c>
      <c r="AJ28" s="11"/>
      <c r="AK28" s="11"/>
      <c r="AL28" s="11">
        <v>5.3775425134196453E-3</v>
      </c>
      <c r="AM28" s="11">
        <v>0</v>
      </c>
      <c r="AN28" s="11">
        <v>4.1124781761877754E-3</v>
      </c>
      <c r="AO28" s="11"/>
      <c r="AP28" s="11">
        <v>1.7947911808785166E-3</v>
      </c>
      <c r="AQ28" s="11">
        <v>3.0942743461324601E-3</v>
      </c>
      <c r="AR28" s="11">
        <v>8.4640251112536157E-3</v>
      </c>
      <c r="AS28" s="11"/>
      <c r="AT28" s="11">
        <v>2.5761527777631702E-3</v>
      </c>
      <c r="AU28" s="11"/>
      <c r="AV28" s="11">
        <v>4.3479680834178401E-3</v>
      </c>
      <c r="AW28" s="11">
        <v>2.8329510514806329E-3</v>
      </c>
      <c r="AX28" s="11"/>
      <c r="AY28" s="11">
        <v>3.3890033407873643E-3</v>
      </c>
      <c r="AZ28" s="11">
        <v>1.0484161689720255E-3</v>
      </c>
      <c r="BA28" s="11">
        <v>9.9640065997808735E-3</v>
      </c>
      <c r="BB28" s="11"/>
      <c r="BC28" s="11">
        <v>0</v>
      </c>
      <c r="BD28" s="11">
        <v>2.5855901139059979E-3</v>
      </c>
      <c r="BE28" s="11"/>
      <c r="BF28" s="11">
        <v>1.0339625549034954E-3</v>
      </c>
      <c r="BG28" s="11">
        <v>8.2091330205528047E-3</v>
      </c>
      <c r="BH28" s="11"/>
      <c r="BI28" s="11">
        <v>1.5559845102357281E-3</v>
      </c>
      <c r="BJ28" s="11">
        <v>3.3582399913929888E-3</v>
      </c>
      <c r="BK28" s="11">
        <v>8.556460646270329E-3</v>
      </c>
      <c r="BL28" s="11">
        <v>0</v>
      </c>
      <c r="BM28" s="11">
        <v>0</v>
      </c>
      <c r="BN28" s="11"/>
      <c r="BO28" s="11">
        <v>0</v>
      </c>
      <c r="BP28" s="11">
        <v>4.1410205355647631E-3</v>
      </c>
      <c r="BQ28" s="11">
        <v>0</v>
      </c>
      <c r="BR28" s="11">
        <v>5.1903431847618734E-3</v>
      </c>
      <c r="BS28" s="11">
        <v>5.5070787425204569E-3</v>
      </c>
      <c r="BT28" s="11">
        <v>2.6011038098736512E-3</v>
      </c>
      <c r="BU28" s="11">
        <v>1.3079634504176265E-3</v>
      </c>
      <c r="BV28" s="11">
        <v>3.698925586531007E-3</v>
      </c>
      <c r="BW28" s="11">
        <v>0</v>
      </c>
      <c r="BX28" s="11">
        <v>7.9972388083083255E-4</v>
      </c>
      <c r="BY28" s="11">
        <v>1.5900726203886921E-3</v>
      </c>
      <c r="BZ28" s="11">
        <v>4.7292602825194383E-3</v>
      </c>
      <c r="CA28" s="11">
        <v>7.8260692204960402E-4</v>
      </c>
      <c r="CB28" s="11">
        <v>0</v>
      </c>
      <c r="CC28" s="11"/>
      <c r="CD28" s="11">
        <v>2.63951853486499E-3</v>
      </c>
      <c r="CE28" s="11">
        <v>2.6506510797926221E-3</v>
      </c>
      <c r="CF28" s="11">
        <v>3.4256033652314884E-3</v>
      </c>
      <c r="CG28" s="11">
        <v>4.7217920680129918E-3</v>
      </c>
      <c r="CH28" s="11">
        <v>4.1967322743443345E-3</v>
      </c>
      <c r="CI28" s="11">
        <v>6.3870539042594626E-3</v>
      </c>
      <c r="CJ28" s="11">
        <v>7.3713981499347438E-3</v>
      </c>
      <c r="CK28" s="11">
        <v>5.4056795227051431E-3</v>
      </c>
      <c r="CL28" s="11">
        <v>2.872922426054453E-3</v>
      </c>
      <c r="CM28" s="11"/>
      <c r="CN28" s="11">
        <v>5.050016437343592E-3</v>
      </c>
      <c r="CO28" s="11">
        <v>5.4776522177196075E-3</v>
      </c>
      <c r="CP28" s="11"/>
      <c r="CQ28" s="11">
        <v>8.7913529731203834E-3</v>
      </c>
      <c r="CR28" s="11">
        <v>1.112301108599798E-2</v>
      </c>
      <c r="CS28" s="11">
        <v>2.2125242171734949E-2</v>
      </c>
      <c r="CU28" s="11">
        <v>1.5732772011313387E-3</v>
      </c>
      <c r="CV28" s="11">
        <v>2.6436892929590631E-3</v>
      </c>
      <c r="CW28" s="11">
        <v>4.4550758884645608E-3</v>
      </c>
      <c r="CX28" s="11">
        <v>6.0448905807906662E-3</v>
      </c>
      <c r="CY28" s="11">
        <v>5.4664072823569681E-3</v>
      </c>
      <c r="DA28" s="11">
        <v>5.9761719813350156E-3</v>
      </c>
      <c r="DL28" s="11"/>
      <c r="DM28" s="11"/>
      <c r="DN28" s="11"/>
      <c r="DP28" s="11"/>
      <c r="DQ28" s="11"/>
      <c r="DR28" s="11"/>
    </row>
    <row r="29" spans="1:122" x14ac:dyDescent="0.2">
      <c r="A29" s="3" t="s">
        <v>3</v>
      </c>
      <c r="B29" s="5"/>
      <c r="C29" s="11">
        <v>1.4553689524785462E-3</v>
      </c>
      <c r="D29" s="11">
        <v>9.2446437764587687E-4</v>
      </c>
      <c r="E29" s="11"/>
      <c r="F29" s="11">
        <v>4.7821042971080644E-3</v>
      </c>
      <c r="G29" s="11">
        <v>2.2643512499635563E-3</v>
      </c>
      <c r="H29" s="11">
        <v>4.4841732840717741E-3</v>
      </c>
      <c r="I29" s="11"/>
      <c r="J29" s="11">
        <v>1.0838663809523558E-3</v>
      </c>
      <c r="K29" s="11">
        <v>4.0246365291763449E-4</v>
      </c>
      <c r="L29" s="11">
        <v>5.1662807659384139E-3</v>
      </c>
      <c r="M29" s="11">
        <v>1.4702938425876606E-3</v>
      </c>
      <c r="O29" s="11">
        <v>1.3527345381161867E-4</v>
      </c>
      <c r="P29" s="11">
        <v>3.601198974838861E-3</v>
      </c>
      <c r="Q29" s="11"/>
      <c r="R29" s="11">
        <v>2.4140678126546035E-3</v>
      </c>
      <c r="S29" s="11">
        <v>2.3203296719543141E-3</v>
      </c>
      <c r="U29" s="11">
        <v>1.4809846479950626E-3</v>
      </c>
      <c r="V29" s="11">
        <v>5.1283407881512711E-3</v>
      </c>
      <c r="W29" s="11"/>
      <c r="X29" s="11">
        <v>3.2578083078263812E-3</v>
      </c>
      <c r="Y29" s="11">
        <v>9.3593255579466474E-4</v>
      </c>
      <c r="Z29" s="11"/>
      <c r="AA29" s="11">
        <v>2.00623261607644E-3</v>
      </c>
      <c r="AB29" s="11">
        <v>2.4220469789673336E-3</v>
      </c>
      <c r="AC29" s="11">
        <v>3.2387372953542912E-3</v>
      </c>
      <c r="AD29" s="11">
        <v>2.9938601973241712E-2</v>
      </c>
      <c r="AE29" s="11">
        <v>2.2721420835180362E-3</v>
      </c>
      <c r="AF29" s="11">
        <v>4.6634972013108308E-3</v>
      </c>
      <c r="AG29" s="11"/>
      <c r="AH29" s="11">
        <v>3.6382996755263027E-3</v>
      </c>
      <c r="AI29" s="11">
        <v>3.3353324770584976E-3</v>
      </c>
      <c r="AJ29" s="11"/>
      <c r="AK29" s="11"/>
      <c r="AL29" s="11">
        <v>4.075961979125093E-3</v>
      </c>
      <c r="AM29" s="11">
        <v>1.6042710431908096E-3</v>
      </c>
      <c r="AN29" s="11">
        <v>3.4313170181990062E-3</v>
      </c>
      <c r="AO29" s="11"/>
      <c r="AP29" s="11">
        <v>2.3696939762978043E-3</v>
      </c>
      <c r="AQ29" s="11">
        <v>3.9719401699249363E-3</v>
      </c>
      <c r="AR29" s="11">
        <v>3.8191338004824071E-3</v>
      </c>
      <c r="AS29" s="11"/>
      <c r="AT29" s="11">
        <v>1.85184026755881E-3</v>
      </c>
      <c r="AU29" s="11"/>
      <c r="AV29" s="11">
        <v>3.5457251093150501E-3</v>
      </c>
      <c r="AW29" s="11">
        <v>2.6447233760513015E-3</v>
      </c>
      <c r="AX29" s="11"/>
      <c r="AY29" s="11">
        <v>3.8817763986583906E-3</v>
      </c>
      <c r="AZ29" s="11">
        <v>4.7102681943515905E-3</v>
      </c>
      <c r="BA29" s="11">
        <v>1.0770708432810935E-3</v>
      </c>
      <c r="BB29" s="11"/>
      <c r="BC29" s="11">
        <v>2.8008506257411751E-3</v>
      </c>
      <c r="BD29" s="11">
        <v>3.9827661367726934E-3</v>
      </c>
      <c r="BE29" s="11"/>
      <c r="BF29" s="11">
        <v>2.2563040019251512E-3</v>
      </c>
      <c r="BG29" s="11">
        <v>2.7661165943165906E-3</v>
      </c>
      <c r="BH29" s="11"/>
      <c r="BI29" s="11">
        <v>2.130482024072971E-3</v>
      </c>
      <c r="BJ29" s="11">
        <v>2.9180647893413385E-3</v>
      </c>
      <c r="BK29" s="11">
        <v>3.195180019171448E-3</v>
      </c>
      <c r="BL29" s="11">
        <v>3.1180989285186124E-3</v>
      </c>
      <c r="BM29" s="11">
        <v>2.1481844117346069E-3</v>
      </c>
      <c r="BN29" s="11"/>
      <c r="BO29" s="11">
        <v>3.4738213630532391E-3</v>
      </c>
      <c r="BP29" s="11">
        <v>2.3920143421068667E-3</v>
      </c>
      <c r="BQ29" s="11">
        <v>3.7226827393720819E-3</v>
      </c>
      <c r="BR29" s="11">
        <v>7.861799483967204E-3</v>
      </c>
      <c r="BS29" s="11">
        <v>4.0394954088941346E-4</v>
      </c>
      <c r="BT29" s="11">
        <v>3.0717749458045334E-3</v>
      </c>
      <c r="BU29" s="11">
        <v>3.0892802830626573E-3</v>
      </c>
      <c r="BV29" s="11">
        <v>8.13959285306744E-4</v>
      </c>
      <c r="BW29" s="11">
        <v>6.8106062381600259E-4</v>
      </c>
      <c r="BX29" s="11">
        <v>3.5587381228107378E-3</v>
      </c>
      <c r="BY29" s="11">
        <v>2.449300588455044E-3</v>
      </c>
      <c r="BZ29" s="11">
        <v>4.0471177383151979E-4</v>
      </c>
      <c r="CA29" s="11">
        <v>3.2146784914121561E-3</v>
      </c>
      <c r="CB29" s="11">
        <v>2.3231744063356105E-3</v>
      </c>
      <c r="CC29" s="11"/>
      <c r="CD29" s="11">
        <v>1.7618622116418795E-3</v>
      </c>
      <c r="CE29" s="11">
        <v>6.8049735237229222E-4</v>
      </c>
      <c r="CF29" s="11">
        <v>3.653098320368464E-3</v>
      </c>
      <c r="CG29" s="11">
        <v>5.2529447485568136E-3</v>
      </c>
      <c r="CH29" s="11">
        <v>3.2322608091406363E-3</v>
      </c>
      <c r="CI29" s="11">
        <v>6.6955967887060396E-3</v>
      </c>
      <c r="CJ29" s="11">
        <v>3.7848941813232221E-3</v>
      </c>
      <c r="CK29" s="11">
        <v>6.6085301708513917E-3</v>
      </c>
      <c r="CL29" s="11">
        <v>4.0230584431367664E-3</v>
      </c>
      <c r="CM29" s="11"/>
      <c r="CN29" s="11">
        <v>1.7741339868578728E-3</v>
      </c>
      <c r="CO29" s="11">
        <v>7.0983090251349164E-3</v>
      </c>
      <c r="CP29" s="11"/>
      <c r="CQ29" s="11">
        <v>4.5139795785167991E-3</v>
      </c>
      <c r="CR29" s="11">
        <v>4.0794179923422901E-3</v>
      </c>
      <c r="CS29" s="11">
        <v>5.2123982092459643E-3</v>
      </c>
      <c r="CU29" s="11">
        <v>1.4809846479950626E-3</v>
      </c>
      <c r="CV29" s="11">
        <v>3.2578083078263812E-3</v>
      </c>
      <c r="CW29" s="11">
        <v>2.4220469789673336E-3</v>
      </c>
      <c r="CX29" s="11">
        <v>3.2387372953542912E-3</v>
      </c>
      <c r="CY29" s="11">
        <v>2.2721420835180362E-3</v>
      </c>
      <c r="DA29" s="11">
        <v>3.3353324770584976E-3</v>
      </c>
      <c r="DL29" s="11"/>
      <c r="DM29" s="11"/>
      <c r="DN29" s="11"/>
      <c r="DP29" s="11"/>
      <c r="DQ29" s="11"/>
      <c r="DR29" s="11"/>
    </row>
    <row r="30" spans="1:122" x14ac:dyDescent="0.2">
      <c r="A30" s="3" t="s">
        <v>4</v>
      </c>
      <c r="B30" s="6"/>
      <c r="C30" s="13">
        <v>0</v>
      </c>
      <c r="D30" s="13">
        <v>0</v>
      </c>
      <c r="E30" s="13"/>
      <c r="F30" s="13">
        <v>0</v>
      </c>
      <c r="G30" s="13">
        <v>0</v>
      </c>
      <c r="H30" s="13">
        <v>0</v>
      </c>
      <c r="I30" s="13"/>
      <c r="J30" s="13">
        <v>0</v>
      </c>
      <c r="K30" s="13">
        <v>0</v>
      </c>
      <c r="L30" s="13">
        <v>0</v>
      </c>
      <c r="M30" s="13">
        <v>0</v>
      </c>
      <c r="N30" s="32"/>
      <c r="O30" s="13">
        <v>0</v>
      </c>
      <c r="P30" s="13">
        <v>0</v>
      </c>
      <c r="Q30" s="13"/>
      <c r="R30" s="13">
        <v>0</v>
      </c>
      <c r="S30" s="13">
        <v>0</v>
      </c>
      <c r="T30" s="32"/>
      <c r="U30" s="13">
        <v>0</v>
      </c>
      <c r="V30" s="13">
        <v>0</v>
      </c>
      <c r="W30" s="13"/>
      <c r="X30" s="13">
        <v>0</v>
      </c>
      <c r="Y30" s="13">
        <v>0</v>
      </c>
      <c r="Z30" s="13"/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/>
      <c r="AH30" s="13">
        <v>0</v>
      </c>
      <c r="AI30" s="13">
        <v>0</v>
      </c>
      <c r="AJ30" s="13"/>
      <c r="AK30" s="13"/>
      <c r="AL30" s="13">
        <v>7.3205490831035778E-3</v>
      </c>
      <c r="AM30" s="13">
        <v>1.3956386791604664E-3</v>
      </c>
      <c r="AN30" s="13">
        <v>1.0562593736828059E-2</v>
      </c>
      <c r="AO30" s="13"/>
      <c r="AP30" s="13">
        <v>9.620425881659015E-3</v>
      </c>
      <c r="AQ30" s="13">
        <v>1.6125185949472501E-2</v>
      </c>
      <c r="AR30" s="13">
        <v>1.3748121907107922E-2</v>
      </c>
      <c r="AS30" s="13"/>
      <c r="AT30" s="13">
        <v>4.1426022908418953E-3</v>
      </c>
      <c r="AU30" s="13"/>
      <c r="AV30" s="13">
        <v>3.6558345215416421E-3</v>
      </c>
      <c r="AW30" s="13">
        <v>4.6015643740046439E-3</v>
      </c>
      <c r="AX30" s="13"/>
      <c r="AY30" s="13">
        <v>5.589449119394449E-3</v>
      </c>
      <c r="AZ30" s="13">
        <v>0</v>
      </c>
      <c r="BA30" s="13">
        <v>5.1534991827135871E-3</v>
      </c>
      <c r="BB30" s="13"/>
      <c r="BC30" s="13">
        <v>1.6244035920764923E-2</v>
      </c>
      <c r="BD30" s="13">
        <v>1.3397284898090734E-2</v>
      </c>
      <c r="BE30" s="13"/>
      <c r="BF30" s="13">
        <v>0</v>
      </c>
      <c r="BG30" s="13">
        <v>5.0419567538071948E-3</v>
      </c>
      <c r="BH30" s="13"/>
      <c r="BI30" s="13">
        <v>0</v>
      </c>
      <c r="BJ30" s="13">
        <v>0</v>
      </c>
      <c r="BK30" s="13">
        <v>0</v>
      </c>
      <c r="BL30" s="13">
        <v>0</v>
      </c>
      <c r="BM30" s="13">
        <v>0</v>
      </c>
      <c r="BN30" s="13"/>
      <c r="BO30" s="13">
        <v>0</v>
      </c>
      <c r="BP30" s="13">
        <v>0</v>
      </c>
      <c r="BQ30" s="13">
        <v>0</v>
      </c>
      <c r="BR30" s="13">
        <v>0</v>
      </c>
      <c r="BS30" s="13">
        <v>0</v>
      </c>
      <c r="BT30" s="13">
        <v>0</v>
      </c>
      <c r="BU30" s="13">
        <v>0</v>
      </c>
      <c r="BV30" s="13">
        <v>0</v>
      </c>
      <c r="BW30" s="13">
        <v>0</v>
      </c>
      <c r="BX30" s="13">
        <v>0</v>
      </c>
      <c r="BY30" s="13">
        <v>0</v>
      </c>
      <c r="BZ30" s="13">
        <v>0</v>
      </c>
      <c r="CA30" s="13">
        <v>0</v>
      </c>
      <c r="CB30" s="13">
        <v>0</v>
      </c>
      <c r="CC30" s="13"/>
      <c r="CD30" s="13">
        <v>0</v>
      </c>
      <c r="CE30" s="13">
        <v>0</v>
      </c>
      <c r="CF30" s="13">
        <v>0</v>
      </c>
      <c r="CG30" s="13">
        <v>0</v>
      </c>
      <c r="CH30" s="13">
        <v>0</v>
      </c>
      <c r="CI30" s="13">
        <v>0</v>
      </c>
      <c r="CJ30" s="13">
        <v>0</v>
      </c>
      <c r="CK30" s="13">
        <v>0</v>
      </c>
      <c r="CL30" s="13">
        <v>0</v>
      </c>
      <c r="CM30" s="13"/>
      <c r="CN30" s="13">
        <v>0</v>
      </c>
      <c r="CO30" s="13">
        <v>0</v>
      </c>
      <c r="CP30" s="13"/>
      <c r="CQ30" s="13">
        <v>0</v>
      </c>
      <c r="CR30" s="13">
        <v>0</v>
      </c>
      <c r="CS30" s="13">
        <v>0</v>
      </c>
      <c r="CT30" s="4"/>
      <c r="CU30" s="13">
        <v>0</v>
      </c>
      <c r="CV30" s="13">
        <v>0</v>
      </c>
      <c r="CW30" s="13">
        <v>0</v>
      </c>
      <c r="CX30" s="13">
        <v>0</v>
      </c>
      <c r="CY30" s="13">
        <v>0</v>
      </c>
      <c r="CZ30" s="32"/>
      <c r="DA30" s="13">
        <v>0</v>
      </c>
      <c r="DL30" s="12"/>
      <c r="DM30" s="12"/>
      <c r="DN30" s="12"/>
      <c r="DP30" s="12"/>
      <c r="DQ30" s="12"/>
      <c r="DR30" s="12"/>
    </row>
    <row r="31" spans="1:122" x14ac:dyDescent="0.2">
      <c r="A31" s="3" t="s">
        <v>41</v>
      </c>
      <c r="B31" s="6"/>
      <c r="C31" s="13">
        <v>0</v>
      </c>
      <c r="D31" s="13">
        <v>0</v>
      </c>
      <c r="E31" s="13"/>
      <c r="F31" s="13">
        <v>0</v>
      </c>
      <c r="G31" s="13">
        <v>0</v>
      </c>
      <c r="H31" s="13">
        <v>0</v>
      </c>
      <c r="I31" s="13"/>
      <c r="J31" s="13">
        <v>0</v>
      </c>
      <c r="K31" s="13">
        <v>0</v>
      </c>
      <c r="L31" s="13">
        <v>0</v>
      </c>
      <c r="M31" s="13">
        <v>0</v>
      </c>
      <c r="N31" s="32"/>
      <c r="O31" s="13">
        <v>0</v>
      </c>
      <c r="P31" s="13">
        <v>0</v>
      </c>
      <c r="Q31" s="13"/>
      <c r="R31" s="13">
        <v>0</v>
      </c>
      <c r="S31" s="13">
        <v>0</v>
      </c>
      <c r="T31" s="32"/>
      <c r="U31" s="13">
        <v>0</v>
      </c>
      <c r="V31" s="13">
        <v>0</v>
      </c>
      <c r="W31" s="13"/>
      <c r="X31" s="13">
        <v>0</v>
      </c>
      <c r="Y31" s="13">
        <v>0</v>
      </c>
      <c r="Z31" s="13"/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13"/>
      <c r="AH31" s="13">
        <v>0</v>
      </c>
      <c r="AI31" s="13">
        <v>0</v>
      </c>
      <c r="AJ31" s="13"/>
      <c r="AK31" s="13"/>
      <c r="AL31" s="13">
        <v>0</v>
      </c>
      <c r="AM31" s="13">
        <v>0</v>
      </c>
      <c r="AN31" s="13">
        <v>0</v>
      </c>
      <c r="AO31" s="13"/>
      <c r="AP31" s="13">
        <v>0</v>
      </c>
      <c r="AQ31" s="13">
        <v>0</v>
      </c>
      <c r="AR31" s="13">
        <v>0</v>
      </c>
      <c r="AS31" s="13"/>
      <c r="AT31" s="13">
        <v>0</v>
      </c>
      <c r="AU31" s="13"/>
      <c r="AV31" s="13">
        <v>0</v>
      </c>
      <c r="AW31" s="13">
        <v>0</v>
      </c>
      <c r="AX31" s="13"/>
      <c r="AY31" s="13">
        <v>0</v>
      </c>
      <c r="AZ31" s="13">
        <v>0</v>
      </c>
      <c r="BA31" s="13">
        <v>0</v>
      </c>
      <c r="BB31" s="13"/>
      <c r="BC31" s="13">
        <v>0</v>
      </c>
      <c r="BD31" s="13">
        <v>0</v>
      </c>
      <c r="BE31" s="13"/>
      <c r="BF31" s="13">
        <v>0</v>
      </c>
      <c r="BG31" s="13">
        <v>0</v>
      </c>
      <c r="BH31" s="13"/>
      <c r="BI31" s="13">
        <v>0</v>
      </c>
      <c r="BJ31" s="13">
        <v>0</v>
      </c>
      <c r="BK31" s="13">
        <v>0</v>
      </c>
      <c r="BL31" s="13">
        <v>0</v>
      </c>
      <c r="BM31" s="13">
        <v>0</v>
      </c>
      <c r="BN31" s="13"/>
      <c r="BO31" s="13">
        <v>0</v>
      </c>
      <c r="BP31" s="13">
        <v>0</v>
      </c>
      <c r="BQ31" s="13">
        <v>0</v>
      </c>
      <c r="BR31" s="13">
        <v>0</v>
      </c>
      <c r="BS31" s="13">
        <v>0</v>
      </c>
      <c r="BT31" s="13">
        <v>0</v>
      </c>
      <c r="BU31" s="13">
        <v>0</v>
      </c>
      <c r="BV31" s="13">
        <v>0</v>
      </c>
      <c r="BW31" s="13">
        <v>0</v>
      </c>
      <c r="BX31" s="13">
        <v>0</v>
      </c>
      <c r="BY31" s="13">
        <v>0</v>
      </c>
      <c r="BZ31" s="13">
        <v>0</v>
      </c>
      <c r="CA31" s="13">
        <v>0</v>
      </c>
      <c r="CB31" s="13">
        <v>0</v>
      </c>
      <c r="CC31" s="13"/>
      <c r="CD31" s="13">
        <v>0</v>
      </c>
      <c r="CE31" s="13">
        <v>0</v>
      </c>
      <c r="CF31" s="13">
        <v>0</v>
      </c>
      <c r="CG31" s="13">
        <v>0</v>
      </c>
      <c r="CH31" s="13">
        <v>0</v>
      </c>
      <c r="CI31" s="13">
        <v>0</v>
      </c>
      <c r="CJ31" s="13">
        <v>0</v>
      </c>
      <c r="CK31" s="13">
        <v>0</v>
      </c>
      <c r="CL31" s="13">
        <v>0</v>
      </c>
      <c r="CM31" s="13"/>
      <c r="CN31" s="13">
        <v>0</v>
      </c>
      <c r="CO31" s="13">
        <v>0</v>
      </c>
      <c r="CP31" s="13"/>
      <c r="CQ31" s="13">
        <v>0</v>
      </c>
      <c r="CR31" s="13">
        <v>0</v>
      </c>
      <c r="CS31" s="13">
        <v>0</v>
      </c>
      <c r="CT31" s="4"/>
      <c r="CU31" s="13">
        <v>0</v>
      </c>
      <c r="CV31" s="13">
        <v>0</v>
      </c>
      <c r="CW31" s="13">
        <v>0</v>
      </c>
      <c r="CX31" s="13">
        <v>0</v>
      </c>
      <c r="CY31" s="13">
        <v>0</v>
      </c>
      <c r="CZ31" s="32"/>
      <c r="DA31" s="13">
        <v>0</v>
      </c>
      <c r="DL31" s="12"/>
      <c r="DM31" s="12"/>
      <c r="DN31" s="12"/>
      <c r="DP31" s="12"/>
      <c r="DQ31" s="12"/>
      <c r="DR31" s="12"/>
    </row>
    <row r="32" spans="1:122" x14ac:dyDescent="0.2">
      <c r="A32" s="3" t="s">
        <v>0</v>
      </c>
      <c r="B32" s="5"/>
      <c r="C32" s="11">
        <v>2.4007267956365593E-2</v>
      </c>
      <c r="D32" s="11">
        <v>2.3535808557937601E-2</v>
      </c>
      <c r="E32" s="11"/>
      <c r="F32" s="11">
        <v>2.1090501912796079E-2</v>
      </c>
      <c r="G32" s="11">
        <v>1.5105573255630543E-2</v>
      </c>
      <c r="H32" s="11">
        <v>1.8375798400704607E-2</v>
      </c>
      <c r="I32" s="11"/>
      <c r="J32" s="11">
        <v>4.9167494007818113E-2</v>
      </c>
      <c r="K32" s="11">
        <v>3.7818034593391232E-2</v>
      </c>
      <c r="L32" s="11">
        <v>3.4338211931708634E-2</v>
      </c>
      <c r="M32" s="11">
        <v>3.7679488455892751E-2</v>
      </c>
      <c r="O32" s="11">
        <v>4.6461447497976795E-2</v>
      </c>
      <c r="P32" s="11">
        <v>3.8895571343127815E-2</v>
      </c>
      <c r="Q32" s="11"/>
      <c r="R32" s="11">
        <v>5.605843417821222E-2</v>
      </c>
      <c r="S32" s="11">
        <v>5.2186367928600381E-2</v>
      </c>
      <c r="U32" s="11">
        <v>3.4463490004512196E-2</v>
      </c>
      <c r="V32" s="11">
        <v>3.7169481118960686E-2</v>
      </c>
      <c r="W32" s="11"/>
      <c r="X32" s="11">
        <v>2.9468862992195147E-2</v>
      </c>
      <c r="Y32" s="11">
        <v>2.9893027184943209E-2</v>
      </c>
      <c r="Z32" s="11"/>
      <c r="AA32" s="11">
        <v>3.0336282486086164E-2</v>
      </c>
      <c r="AB32" s="11">
        <v>3.4879828162802912E-2</v>
      </c>
      <c r="AC32" s="11">
        <v>4.46004196038325E-2</v>
      </c>
      <c r="AD32" s="11">
        <v>2.7269420557190956E-2</v>
      </c>
      <c r="AE32" s="11">
        <v>3.0748165153438131E-2</v>
      </c>
      <c r="AF32" s="11">
        <v>3.1084970869656076E-2</v>
      </c>
      <c r="AG32" s="11"/>
      <c r="AH32" s="11">
        <v>3.4056781137172518E-2</v>
      </c>
      <c r="AI32" s="11">
        <v>4.2796535239072273E-2</v>
      </c>
      <c r="AJ32" s="11"/>
      <c r="AK32" s="11"/>
      <c r="AL32" s="11">
        <v>2.4283852048436527E-2</v>
      </c>
      <c r="AM32" s="11">
        <v>1.5594565955701158E-2</v>
      </c>
      <c r="AN32" s="11">
        <v>2.5229799549676302E-2</v>
      </c>
      <c r="AO32" s="11"/>
      <c r="AP32" s="11">
        <v>2.5594420569498167E-2</v>
      </c>
      <c r="AQ32" s="11">
        <v>1.8017935414935699E-2</v>
      </c>
      <c r="AR32" s="11">
        <v>2.9443555915303204E-2</v>
      </c>
      <c r="AS32" s="11"/>
      <c r="AT32" s="11">
        <v>1.0714941112990248E-2</v>
      </c>
      <c r="AU32" s="11"/>
      <c r="AV32" s="11">
        <v>2.085026940838057E-2</v>
      </c>
      <c r="AW32" s="11">
        <v>1.7567437094418298E-2</v>
      </c>
      <c r="AX32" s="11"/>
      <c r="AY32" s="11">
        <v>4.6841475295489349E-2</v>
      </c>
      <c r="AZ32" s="11">
        <v>4.6659025202495416E-2</v>
      </c>
      <c r="BA32" s="11">
        <v>3.7953150038004986E-2</v>
      </c>
      <c r="BB32" s="11"/>
      <c r="BC32" s="11">
        <v>3.5437150872256948E-2</v>
      </c>
      <c r="BD32" s="11">
        <v>2.8821238949523542E-2</v>
      </c>
      <c r="BE32" s="11"/>
      <c r="BF32" s="11">
        <v>2.3652969619861255E-2</v>
      </c>
      <c r="BG32" s="11">
        <v>2.0913251465013927E-2</v>
      </c>
      <c r="BH32" s="11"/>
      <c r="BI32" s="11">
        <v>2.4592746853559212E-2</v>
      </c>
      <c r="BJ32" s="11">
        <v>2.0199675815912397E-2</v>
      </c>
      <c r="BK32" s="11">
        <v>1.6392378704319095E-2</v>
      </c>
      <c r="BL32" s="11">
        <v>3.7338362855895896E-2</v>
      </c>
      <c r="BM32" s="11">
        <v>4.1763520741700463E-2</v>
      </c>
      <c r="BN32" s="11"/>
      <c r="BO32" s="11">
        <v>1.9048514038414899E-2</v>
      </c>
      <c r="BP32" s="11">
        <v>1.4640114838634789E-2</v>
      </c>
      <c r="BQ32" s="11">
        <v>2.7570983633347534E-2</v>
      </c>
      <c r="BR32" s="11">
        <v>2.4178662348096191E-2</v>
      </c>
      <c r="BS32" s="11">
        <v>3.4903593600830576E-2</v>
      </c>
      <c r="BT32" s="11">
        <v>3.2456158336739323E-2</v>
      </c>
      <c r="BU32" s="11">
        <v>2.2195960580511723E-2</v>
      </c>
      <c r="BV32" s="11">
        <v>5.4506388670593195E-2</v>
      </c>
      <c r="BW32" s="11">
        <v>6.1789985793287816E-2</v>
      </c>
      <c r="BX32" s="11">
        <v>5.4994424300779471E-2</v>
      </c>
      <c r="BY32" s="11">
        <v>5.9081113556814974E-2</v>
      </c>
      <c r="BZ32" s="11">
        <v>3.2783864032059053E-2</v>
      </c>
      <c r="CA32" s="11">
        <v>3.0814770931815078E-2</v>
      </c>
      <c r="CB32" s="11">
        <v>5.2250348645166582E-2</v>
      </c>
      <c r="CC32" s="11"/>
      <c r="CD32" s="11">
        <v>6.1918723354780512E-2</v>
      </c>
      <c r="CE32" s="11">
        <v>7.5409634885529708E-2</v>
      </c>
      <c r="CF32" s="11">
        <v>6.3129795309223594E-2</v>
      </c>
      <c r="CG32" s="11">
        <v>7.5938456621801584E-2</v>
      </c>
      <c r="CH32" s="11">
        <v>6.7203233194374101E-2</v>
      </c>
      <c r="CI32" s="11">
        <v>6.6856625417790874E-2</v>
      </c>
      <c r="CJ32" s="11">
        <v>6.0443428297225925E-2</v>
      </c>
      <c r="CK32" s="11">
        <v>8.9934942153198118E-3</v>
      </c>
      <c r="CL32" s="11">
        <v>2.6940215696843683E-2</v>
      </c>
      <c r="CM32" s="11"/>
      <c r="CN32" s="11">
        <v>6.058120712453384E-2</v>
      </c>
      <c r="CO32" s="11">
        <v>1.9094399355466418E-2</v>
      </c>
      <c r="CP32" s="11"/>
      <c r="CQ32" s="11">
        <v>7.1801738017664471E-2</v>
      </c>
      <c r="CR32" s="11">
        <v>6.4769206911993074E-2</v>
      </c>
      <c r="CS32" s="11">
        <v>3.507779542415139E-2</v>
      </c>
      <c r="CU32" s="11">
        <v>3.4463490004512196E-2</v>
      </c>
      <c r="CV32" s="11">
        <v>2.9468862992195147E-2</v>
      </c>
      <c r="CW32" s="11">
        <v>3.4879828162802912E-2</v>
      </c>
      <c r="CX32" s="11">
        <v>4.46004196038325E-2</v>
      </c>
      <c r="CY32" s="11">
        <v>3.0748165153438131E-2</v>
      </c>
      <c r="DA32" s="11">
        <v>4.2796535239072273E-2</v>
      </c>
      <c r="DL32" s="11"/>
      <c r="DM32" s="11"/>
      <c r="DN32" s="11"/>
      <c r="DP32" s="11"/>
      <c r="DQ32" s="11"/>
      <c r="DR32" s="11"/>
    </row>
    <row r="33" spans="1:122" x14ac:dyDescent="0.2">
      <c r="A33" s="3" t="s">
        <v>5</v>
      </c>
      <c r="B33" s="5"/>
      <c r="C33" s="11">
        <v>2.9479012423422324</v>
      </c>
      <c r="D33" s="11">
        <v>2.9430546626245677</v>
      </c>
      <c r="E33" s="11"/>
      <c r="F33" s="11">
        <v>2.9446445790197799</v>
      </c>
      <c r="G33" s="11">
        <v>2.9576800705037347</v>
      </c>
      <c r="H33" s="11">
        <v>2.9465467001698173</v>
      </c>
      <c r="I33" s="11"/>
      <c r="J33" s="11">
        <v>2.9014029669521997</v>
      </c>
      <c r="K33" s="11">
        <v>2.9140259140384299</v>
      </c>
      <c r="L33" s="11">
        <v>2.9189713395467702</v>
      </c>
      <c r="M33" s="11">
        <v>2.9169930121190668</v>
      </c>
      <c r="O33" s="11">
        <v>2.9025341844673269</v>
      </c>
      <c r="P33" s="11">
        <v>2.916312208295655</v>
      </c>
      <c r="Q33" s="11"/>
      <c r="R33" s="11">
        <v>2.8802098257740205</v>
      </c>
      <c r="S33" s="11">
        <v>2.8785880072699017</v>
      </c>
      <c r="U33" s="11">
        <v>2.9117373486098348</v>
      </c>
      <c r="V33" s="11">
        <v>2.914606187574591</v>
      </c>
      <c r="W33" s="11"/>
      <c r="X33" s="11">
        <v>2.9218244940294116</v>
      </c>
      <c r="Y33" s="11">
        <v>2.9275036504847964</v>
      </c>
      <c r="Z33" s="11"/>
      <c r="AA33" s="11">
        <v>2.9239207532488507</v>
      </c>
      <c r="AB33" s="11">
        <v>2.9136370081397156</v>
      </c>
      <c r="AC33" s="11">
        <v>2.9006392141223998</v>
      </c>
      <c r="AD33" s="11">
        <v>2.8705993737955868</v>
      </c>
      <c r="AE33" s="11">
        <v>2.9117733155256764</v>
      </c>
      <c r="AF33" s="11">
        <v>2.9118501629185412</v>
      </c>
      <c r="AG33" s="11"/>
      <c r="AH33" s="11">
        <v>2.9259810742493793</v>
      </c>
      <c r="AI33" s="11">
        <v>2.9085159716805156</v>
      </c>
      <c r="AJ33" s="11"/>
      <c r="AK33" s="11"/>
      <c r="AL33" s="11">
        <v>2.9379998391006765</v>
      </c>
      <c r="AM33" s="11">
        <v>2.9544570953917351</v>
      </c>
      <c r="AN33" s="11">
        <v>2.9295163155682515</v>
      </c>
      <c r="AO33" s="11"/>
      <c r="AP33" s="11">
        <v>2.9342668842433461</v>
      </c>
      <c r="AQ33" s="11">
        <v>2.9274227434708453</v>
      </c>
      <c r="AR33" s="11">
        <v>2.9173388120792518</v>
      </c>
      <c r="AS33" s="11"/>
      <c r="AT33" s="11">
        <v>2.9551895785812334</v>
      </c>
      <c r="AU33" s="11"/>
      <c r="AV33" s="11">
        <v>2.9458539981695675</v>
      </c>
      <c r="AW33" s="11">
        <v>2.9493386883335586</v>
      </c>
      <c r="AX33" s="11"/>
      <c r="AY33" s="11">
        <v>2.8948551845511066</v>
      </c>
      <c r="AZ33" s="11">
        <v>2.9018802466335099</v>
      </c>
      <c r="BA33" s="11">
        <v>2.8984805397698588</v>
      </c>
      <c r="BB33" s="11"/>
      <c r="BC33" s="11">
        <v>2.899588699746376</v>
      </c>
      <c r="BD33" s="11">
        <v>2.9113122956920625</v>
      </c>
      <c r="BE33" s="11"/>
      <c r="BF33" s="11">
        <v>2.9426532299116892</v>
      </c>
      <c r="BG33" s="11">
        <v>2.9373247280188282</v>
      </c>
      <c r="BH33" s="11"/>
      <c r="BI33" s="11">
        <v>2.9502036151503646</v>
      </c>
      <c r="BJ33" s="11">
        <v>2.9523132026250614</v>
      </c>
      <c r="BK33" s="11">
        <v>2.943159725119552</v>
      </c>
      <c r="BL33" s="11">
        <v>2.9073493187445174</v>
      </c>
      <c r="BM33" s="11">
        <v>2.9122892021940716</v>
      </c>
      <c r="BN33" s="11"/>
      <c r="BO33" s="11">
        <v>2.9506524920131851</v>
      </c>
      <c r="BP33" s="11">
        <v>2.9533649217922258</v>
      </c>
      <c r="BQ33" s="11">
        <v>2.9346671282812493</v>
      </c>
      <c r="BR33" s="11">
        <v>2.9382199663994863</v>
      </c>
      <c r="BS33" s="11">
        <v>2.9247844409854782</v>
      </c>
      <c r="BT33" s="11">
        <v>2.9277705941507057</v>
      </c>
      <c r="BU33" s="11">
        <v>2.9459785405498837</v>
      </c>
      <c r="BV33" s="11">
        <v>2.8800558419156204</v>
      </c>
      <c r="BW33" s="11">
        <v>2.8794219314609046</v>
      </c>
      <c r="BX33" s="11">
        <v>2.8789371372978678</v>
      </c>
      <c r="BY33" s="11">
        <v>2.8754364093082634</v>
      </c>
      <c r="BZ33" s="11">
        <v>2.9104144286931199</v>
      </c>
      <c r="CA33" s="11">
        <v>2.9175743664277869</v>
      </c>
      <c r="CB33" s="11">
        <v>2.8924491895056939</v>
      </c>
      <c r="CC33" s="11"/>
      <c r="CD33" s="11">
        <v>2.8808394132885371</v>
      </c>
      <c r="CE33" s="11">
        <v>2.8626347222640547</v>
      </c>
      <c r="CF33" s="11">
        <v>2.880086305781655</v>
      </c>
      <c r="CG33" s="11">
        <v>2.8543925367570822</v>
      </c>
      <c r="CH33" s="11">
        <v>2.8790561962975185</v>
      </c>
      <c r="CI33" s="11">
        <v>2.8539599391736701</v>
      </c>
      <c r="CJ33" s="11">
        <v>2.8794663583413511</v>
      </c>
      <c r="CK33" s="11">
        <v>2.9688612286114666</v>
      </c>
      <c r="CL33" s="11">
        <v>2.9377234173369549</v>
      </c>
      <c r="CM33" s="11"/>
      <c r="CN33" s="11">
        <v>2.863244429383216</v>
      </c>
      <c r="CO33" s="11">
        <v>2.9410525690611409</v>
      </c>
      <c r="CP33" s="11"/>
      <c r="CQ33" s="11">
        <v>2.841939001191085</v>
      </c>
      <c r="CR33" s="11">
        <v>2.856536166541022</v>
      </c>
      <c r="CS33" s="11">
        <v>2.9152189002898741</v>
      </c>
      <c r="CU33" s="11">
        <v>2.9117373486098348</v>
      </c>
      <c r="CV33" s="11">
        <v>2.9218244940294116</v>
      </c>
      <c r="CW33" s="11">
        <v>2.9136370081397156</v>
      </c>
      <c r="CX33" s="11">
        <v>2.9006392141223998</v>
      </c>
      <c r="CY33" s="11">
        <v>2.9117733155256764</v>
      </c>
      <c r="DA33" s="11">
        <v>2.9085159716805156</v>
      </c>
      <c r="DL33" s="11"/>
      <c r="DM33" s="11"/>
      <c r="DN33" s="11"/>
      <c r="DP33" s="11"/>
      <c r="DQ33" s="11"/>
      <c r="DR33" s="11"/>
    </row>
    <row r="34" spans="1:122" x14ac:dyDescent="0.2">
      <c r="A34" s="3" t="s">
        <v>9</v>
      </c>
      <c r="B34" s="4"/>
      <c r="C34" s="13">
        <v>6.1453090459245905</v>
      </c>
      <c r="D34" s="13">
        <v>5.9997420324587587</v>
      </c>
      <c r="E34" s="13"/>
      <c r="F34" s="13">
        <v>6.0016675024027917</v>
      </c>
      <c r="G34" s="13">
        <v>6.0014032536203219</v>
      </c>
      <c r="H34" s="13">
        <v>5.9990729199222628</v>
      </c>
      <c r="I34" s="13"/>
      <c r="J34" s="13">
        <v>6.0032826996826723</v>
      </c>
      <c r="K34" s="13">
        <v>6.0081283346242929</v>
      </c>
      <c r="L34" s="13">
        <v>6.0090340415653616</v>
      </c>
      <c r="M34" s="13">
        <v>6.0012340519344409</v>
      </c>
      <c r="O34" s="13">
        <v>6.007753216983942</v>
      </c>
      <c r="P34" s="13">
        <v>6.003507127079688</v>
      </c>
      <c r="Q34" s="13"/>
      <c r="R34" s="13">
        <v>6.0154521298458565</v>
      </c>
      <c r="S34" s="13">
        <v>6.0185602481337455</v>
      </c>
      <c r="U34" s="13">
        <v>6.0128948604774788</v>
      </c>
      <c r="V34" s="13">
        <v>6.0043533337717694</v>
      </c>
      <c r="W34" s="13"/>
      <c r="X34" s="13">
        <v>6.0086057751584203</v>
      </c>
      <c r="Y34" s="13">
        <v>6.0046127767948034</v>
      </c>
      <c r="Z34" s="13"/>
      <c r="AA34" s="13">
        <v>6.0050847239989853</v>
      </c>
      <c r="AB34" s="13">
        <v>6.0094648053246686</v>
      </c>
      <c r="AC34" s="13">
        <v>6.0039551731255436</v>
      </c>
      <c r="AD34" s="13">
        <v>6.0383926856897467</v>
      </c>
      <c r="AE34" s="13">
        <v>6.009959490478133</v>
      </c>
      <c r="AF34" s="13">
        <v>6.0109943148293388</v>
      </c>
      <c r="AG34" s="13"/>
      <c r="AH34" s="13">
        <v>6.0043988091869176</v>
      </c>
      <c r="AI34" s="13">
        <v>6.0051076966511641</v>
      </c>
      <c r="AJ34" s="13"/>
      <c r="AK34" s="13"/>
      <c r="AL34" s="13">
        <v>5.9940427125293256</v>
      </c>
      <c r="AM34" s="13">
        <v>6.0008974107202153</v>
      </c>
      <c r="AN34" s="13">
        <v>5.9925497836276138</v>
      </c>
      <c r="AO34" s="13"/>
      <c r="AP34" s="13">
        <v>5.9897458712486298</v>
      </c>
      <c r="AQ34" s="13">
        <v>5.9908521199279514</v>
      </c>
      <c r="AR34" s="13">
        <v>5.9887964704187704</v>
      </c>
      <c r="AS34" s="13"/>
      <c r="AT34" s="13">
        <v>6.0017101411430511</v>
      </c>
      <c r="AU34" s="13"/>
      <c r="AV34" s="13">
        <v>6.0001384084802201</v>
      </c>
      <c r="AW34" s="13">
        <v>5.9984842788431028</v>
      </c>
      <c r="AX34" s="13"/>
      <c r="AY34" s="13">
        <v>6.0052808445060659</v>
      </c>
      <c r="AZ34" s="13">
        <v>6.0088773598638383</v>
      </c>
      <c r="BA34" s="13">
        <v>6.008277297155491</v>
      </c>
      <c r="BB34" s="13"/>
      <c r="BC34" s="13">
        <v>5.9957896871823388</v>
      </c>
      <c r="BD34" s="13">
        <v>5.9966709179195448</v>
      </c>
      <c r="BE34" s="13"/>
      <c r="BF34" s="13">
        <v>5.9980872196942299</v>
      </c>
      <c r="BG34" s="13">
        <v>5.9944282205718631</v>
      </c>
      <c r="BH34" s="13"/>
      <c r="BI34" s="13">
        <v>5.9964988125914376</v>
      </c>
      <c r="BJ34" s="13">
        <v>5.9972705877215855</v>
      </c>
      <c r="BK34" s="13">
        <v>6.0060194057477458</v>
      </c>
      <c r="BL34" s="13">
        <v>6.0163024031983632</v>
      </c>
      <c r="BM34" s="13">
        <v>6.008363970833841</v>
      </c>
      <c r="BN34" s="13"/>
      <c r="BO34" s="13">
        <v>6.0033173731623402</v>
      </c>
      <c r="BP34" s="13">
        <v>6.0040826591698915</v>
      </c>
      <c r="BQ34" s="13">
        <v>6.0054376118468218</v>
      </c>
      <c r="BR34" s="13">
        <v>6.0038230769380094</v>
      </c>
      <c r="BS34" s="13">
        <v>6.0013769208280223</v>
      </c>
      <c r="BT34" s="13">
        <v>6.0024427342005282</v>
      </c>
      <c r="BU34" s="13">
        <v>6.0017114423558748</v>
      </c>
      <c r="BV34" s="13">
        <v>6.0203124981419371</v>
      </c>
      <c r="BW34" s="13">
        <v>6.0078485941259006</v>
      </c>
      <c r="BX34" s="13">
        <v>6.0169420416705712</v>
      </c>
      <c r="BY34" s="13">
        <v>6.0170683374669309</v>
      </c>
      <c r="BZ34" s="13">
        <v>6.0203296196586269</v>
      </c>
      <c r="CA34" s="13">
        <v>6.0138890882642917</v>
      </c>
      <c r="CB34" s="13">
        <v>6.0089384320483621</v>
      </c>
      <c r="CC34" s="13"/>
      <c r="CD34" s="13">
        <v>6.0067901079012875</v>
      </c>
      <c r="CE34" s="13">
        <v>6.0059582005963996</v>
      </c>
      <c r="CF34" s="13">
        <v>6.007399263526537</v>
      </c>
      <c r="CG34" s="13">
        <v>6.0108226121536035</v>
      </c>
      <c r="CH34" s="13">
        <v>6.0056571636234235</v>
      </c>
      <c r="CI34" s="13">
        <v>6.0222977385931715</v>
      </c>
      <c r="CJ34" s="13">
        <v>6.0110151774514247</v>
      </c>
      <c r="CK34" s="13">
        <v>6.0029839427661065</v>
      </c>
      <c r="CL34" s="13">
        <v>6.0027392901674919</v>
      </c>
      <c r="CM34" s="13"/>
      <c r="CN34" s="13">
        <v>6.019303967286227</v>
      </c>
      <c r="CO34" s="13">
        <v>6.0071758794543788</v>
      </c>
      <c r="CP34" s="13"/>
      <c r="CQ34" s="13">
        <v>6.0239339599030339</v>
      </c>
      <c r="CR34" s="13">
        <v>6.0160910885718488</v>
      </c>
      <c r="CS34" s="13">
        <v>6.0007024361752199</v>
      </c>
      <c r="CU34" s="13">
        <v>6.0128948604774788</v>
      </c>
      <c r="CV34" s="13">
        <v>6.0086057751584203</v>
      </c>
      <c r="CW34" s="13">
        <v>6.0094648053246686</v>
      </c>
      <c r="CX34" s="13">
        <v>6.0039551731255436</v>
      </c>
      <c r="CY34" s="13">
        <v>6.009959490478133</v>
      </c>
      <c r="DA34" s="13">
        <v>6.0051076966511641</v>
      </c>
      <c r="DL34" s="13"/>
      <c r="DM34" s="13"/>
      <c r="DN34" s="13"/>
      <c r="DP34" s="13"/>
      <c r="DQ34" s="13"/>
      <c r="DR34" s="13"/>
    </row>
    <row r="35" spans="1:122" x14ac:dyDescent="0.2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O35" s="3"/>
      <c r="P35" s="3"/>
      <c r="Q35" s="3"/>
      <c r="R35" s="3"/>
      <c r="S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U35" s="3"/>
      <c r="CV35" s="3"/>
      <c r="CW35" s="3"/>
      <c r="CX35" s="3"/>
      <c r="CY35" s="3"/>
      <c r="DA35" s="3"/>
      <c r="DL35" s="3"/>
      <c r="DM35" s="3"/>
      <c r="DN35" s="3"/>
      <c r="DP35" s="3"/>
      <c r="DQ35" s="3"/>
      <c r="DR35" s="3"/>
    </row>
    <row r="36" spans="1:122" x14ac:dyDescent="0.2">
      <c r="A36" s="2" t="s">
        <v>37</v>
      </c>
      <c r="B36" s="5"/>
      <c r="C36" s="11">
        <f>C28+C29</f>
        <v>5.3205318953703897E-3</v>
      </c>
      <c r="D36" s="11">
        <f>D28+D29</f>
        <v>1.9533053705269839E-3</v>
      </c>
      <c r="E36" s="11"/>
      <c r="F36" s="11">
        <f>F28+F29</f>
        <v>6.0756526721210758E-3</v>
      </c>
      <c r="G36" s="11">
        <f>G28+G29</f>
        <v>2.2643512499635563E-3</v>
      </c>
      <c r="H36" s="11">
        <f>H28+H29</f>
        <v>4.4841732840717741E-3</v>
      </c>
      <c r="I36" s="11"/>
      <c r="J36" s="11">
        <f>J28+J29</f>
        <v>1.0838663809523558E-3</v>
      </c>
      <c r="K36" s="11">
        <f>K28+K29</f>
        <v>6.1505623717488028E-3</v>
      </c>
      <c r="L36" s="11">
        <f>L28+L29</f>
        <v>7.4882263326072895E-3</v>
      </c>
      <c r="M36" s="11">
        <f>M28+M29</f>
        <v>4.8544541938670841E-3</v>
      </c>
      <c r="O36" s="11">
        <f>O28+O29</f>
        <v>3.2967499106682399E-3</v>
      </c>
      <c r="P36" s="11">
        <f>P28+P29</f>
        <v>5.9390777625441381E-3</v>
      </c>
      <c r="Q36" s="11"/>
      <c r="R36" s="11">
        <f>R28+R29</f>
        <v>8.6828665885287527E-3</v>
      </c>
      <c r="S36" s="11">
        <f>S28+S29</f>
        <v>1.1624227748463939E-2</v>
      </c>
      <c r="U36" s="11">
        <f>U28+U29</f>
        <v>3.0542618491264011E-3</v>
      </c>
      <c r="V36" s="11">
        <f>V28+V29</f>
        <v>5.6540183060752227E-3</v>
      </c>
      <c r="W36" s="11"/>
      <c r="X36" s="11">
        <f>X28+X29</f>
        <v>5.9014976007854443E-3</v>
      </c>
      <c r="Y36" s="11">
        <f>Y28+Y29</f>
        <v>4.3211455078428522E-3</v>
      </c>
      <c r="Z36" s="11"/>
      <c r="AA36" s="11">
        <f t="shared" ref="AA36:AF36" si="3">AA28+AA29</f>
        <v>3.8296420396427755E-3</v>
      </c>
      <c r="AB36" s="11">
        <f t="shared" si="3"/>
        <v>6.8771228674318948E-3</v>
      </c>
      <c r="AC36" s="11">
        <f t="shared" si="3"/>
        <v>9.2836278761449578E-3</v>
      </c>
      <c r="AD36" s="11">
        <f t="shared" si="3"/>
        <v>4.6060611014422007E-2</v>
      </c>
      <c r="AE36" s="11">
        <f t="shared" si="3"/>
        <v>7.7385493658750047E-3</v>
      </c>
      <c r="AF36" s="11">
        <f t="shared" si="3"/>
        <v>1.9714581807758636E-2</v>
      </c>
      <c r="AG36" s="11"/>
      <c r="AH36" s="11">
        <f>AH28+AH29</f>
        <v>9.411990335265779E-3</v>
      </c>
      <c r="AI36" s="11">
        <f>AI28+AI29</f>
        <v>9.3115044583935123E-3</v>
      </c>
      <c r="AJ36" s="11"/>
      <c r="AK36" s="11"/>
      <c r="AL36" s="11">
        <f>AL28+AL29</f>
        <v>9.4535044925447391E-3</v>
      </c>
      <c r="AM36" s="11">
        <f>AM28+AM29</f>
        <v>1.6042710431908096E-3</v>
      </c>
      <c r="AN36" s="11">
        <f>AN28+AN29</f>
        <v>7.5437951943867817E-3</v>
      </c>
      <c r="AO36" s="11"/>
      <c r="AP36" s="11">
        <f>AP28+AP29</f>
        <v>4.1644851571763213E-3</v>
      </c>
      <c r="AQ36" s="11">
        <f>AQ28+AQ29</f>
        <v>7.066214516057396E-3</v>
      </c>
      <c r="AR36" s="11">
        <f>AR28+AR29</f>
        <v>1.2283158911736022E-2</v>
      </c>
      <c r="AS36" s="11"/>
      <c r="AT36" s="11">
        <f>AT28+AT29</f>
        <v>4.4279930453219804E-3</v>
      </c>
      <c r="AU36" s="11"/>
      <c r="AV36" s="11">
        <f>AV28+AV29</f>
        <v>7.8936931927328906E-3</v>
      </c>
      <c r="AW36" s="11">
        <f>AW28+AW29</f>
        <v>5.4776744275319344E-3</v>
      </c>
      <c r="AX36" s="11"/>
      <c r="AY36" s="11">
        <f>AY28+AY29</f>
        <v>7.2707797394457544E-3</v>
      </c>
      <c r="AZ36" s="11">
        <f>AZ28+AZ29</f>
        <v>5.758684363323616E-3</v>
      </c>
      <c r="BA36" s="11">
        <f>BA28+BA29</f>
        <v>1.1041077443061967E-2</v>
      </c>
      <c r="BB36" s="11"/>
      <c r="BC36" s="11">
        <f>BC28+BC29</f>
        <v>2.8008506257411751E-3</v>
      </c>
      <c r="BD36" s="11">
        <f>BD28+BD29</f>
        <v>6.5683562506786914E-3</v>
      </c>
      <c r="BE36" s="11"/>
      <c r="BF36" s="11">
        <f>BF28+BF29</f>
        <v>3.2902665568286466E-3</v>
      </c>
      <c r="BG36" s="11">
        <f>BG28+BG29</f>
        <v>1.0975249614869394E-2</v>
      </c>
      <c r="BH36" s="11"/>
      <c r="BI36" s="11">
        <f>BI28+BI29</f>
        <v>3.6864665343086991E-3</v>
      </c>
      <c r="BJ36" s="11">
        <f>BJ28+BJ29</f>
        <v>6.2763047807343278E-3</v>
      </c>
      <c r="BK36" s="11">
        <f>BK28+BK29</f>
        <v>1.1751640665441777E-2</v>
      </c>
      <c r="BL36" s="11">
        <f>BL28+BL29</f>
        <v>3.1180989285186124E-3</v>
      </c>
      <c r="BM36" s="11">
        <f>BM28+BM29</f>
        <v>2.1481844117346069E-3</v>
      </c>
      <c r="BN36" s="11"/>
      <c r="BO36" s="11">
        <f t="shared" ref="BO36:CB36" si="4">BO28+BO29</f>
        <v>3.4738213630532391E-3</v>
      </c>
      <c r="BP36" s="11">
        <f t="shared" si="4"/>
        <v>6.5330348776716299E-3</v>
      </c>
      <c r="BQ36" s="11">
        <f t="shared" si="4"/>
        <v>3.7226827393720819E-3</v>
      </c>
      <c r="BR36" s="11">
        <f t="shared" si="4"/>
        <v>1.3052142668729078E-2</v>
      </c>
      <c r="BS36" s="11">
        <f t="shared" si="4"/>
        <v>5.9110282834098707E-3</v>
      </c>
      <c r="BT36" s="11">
        <f t="shared" si="4"/>
        <v>5.6728787556781842E-3</v>
      </c>
      <c r="BU36" s="11">
        <f t="shared" si="4"/>
        <v>4.3972437334802838E-3</v>
      </c>
      <c r="BV36" s="11">
        <f t="shared" si="4"/>
        <v>4.5128848718377513E-3</v>
      </c>
      <c r="BW36" s="11">
        <f t="shared" si="4"/>
        <v>6.8106062381600259E-4</v>
      </c>
      <c r="BX36" s="11">
        <f t="shared" si="4"/>
        <v>4.3584620036415701E-3</v>
      </c>
      <c r="BY36" s="11">
        <f t="shared" si="4"/>
        <v>4.0393732088437363E-3</v>
      </c>
      <c r="BZ36" s="11">
        <f t="shared" si="4"/>
        <v>5.1339720563509583E-3</v>
      </c>
      <c r="CA36" s="11">
        <f t="shared" si="4"/>
        <v>3.9972854134617602E-3</v>
      </c>
      <c r="CB36" s="11">
        <f t="shared" si="4"/>
        <v>2.3231744063356105E-3</v>
      </c>
      <c r="CC36" s="11"/>
      <c r="CD36" s="11">
        <f t="shared" ref="CD36:CL36" si="5">CD28+CD29</f>
        <v>4.4013807465068692E-3</v>
      </c>
      <c r="CE36" s="11">
        <f t="shared" si="5"/>
        <v>3.3311484321649145E-3</v>
      </c>
      <c r="CF36" s="11">
        <f t="shared" si="5"/>
        <v>7.0787016855999524E-3</v>
      </c>
      <c r="CG36" s="11">
        <f t="shared" si="5"/>
        <v>9.9747368165698062E-3</v>
      </c>
      <c r="CH36" s="11">
        <f t="shared" si="5"/>
        <v>7.4289930834849707E-3</v>
      </c>
      <c r="CI36" s="11">
        <f t="shared" si="5"/>
        <v>1.3082650692965502E-2</v>
      </c>
      <c r="CJ36" s="11">
        <f t="shared" si="5"/>
        <v>1.1156292331257965E-2</v>
      </c>
      <c r="CK36" s="11">
        <f t="shared" si="5"/>
        <v>1.2014209693556535E-2</v>
      </c>
      <c r="CL36" s="11">
        <f t="shared" si="5"/>
        <v>6.8959808691912193E-3</v>
      </c>
      <c r="CM36" s="11"/>
      <c r="CN36" s="11">
        <f>CN28+CN29</f>
        <v>6.8241504242014649E-3</v>
      </c>
      <c r="CO36" s="11">
        <f>CO28+CO29</f>
        <v>1.2575961242854525E-2</v>
      </c>
      <c r="CP36" s="11"/>
      <c r="CQ36" s="11">
        <f>CQ28+CQ29</f>
        <v>1.3305332551637183E-2</v>
      </c>
      <c r="CR36" s="11">
        <f>CR28+CR29</f>
        <v>1.520242907834027E-2</v>
      </c>
      <c r="CS36" s="11">
        <f>CS28+CS29</f>
        <v>2.7337640380980913E-2</v>
      </c>
      <c r="CU36" s="11">
        <f>CU28+CU29</f>
        <v>3.0542618491264011E-3</v>
      </c>
      <c r="CV36" s="11">
        <f>CV28+CV29</f>
        <v>5.9014976007854443E-3</v>
      </c>
      <c r="CW36" s="11">
        <f>CW28+CW29</f>
        <v>6.8771228674318948E-3</v>
      </c>
      <c r="CX36" s="11">
        <f>CX28+CX29</f>
        <v>9.2836278761449578E-3</v>
      </c>
      <c r="CY36" s="11">
        <f>CY28+CY29</f>
        <v>7.7385493658750047E-3</v>
      </c>
      <c r="DA36" s="11">
        <f>DA28+DA29</f>
        <v>9.3115044583935123E-3</v>
      </c>
      <c r="DL36" s="11"/>
      <c r="DM36" s="11"/>
      <c r="DN36" s="11"/>
      <c r="DP36" s="11"/>
      <c r="DQ36" s="11"/>
      <c r="DR36" s="11"/>
    </row>
    <row r="37" spans="1:122" x14ac:dyDescent="0.2">
      <c r="A37" s="2" t="s">
        <v>452</v>
      </c>
      <c r="B37" s="5"/>
      <c r="C37" s="13">
        <f>C28/(C28+C29)</f>
        <v>0.72646175587352058</v>
      </c>
      <c r="D37" s="13">
        <f>D28/(D28+D29)</f>
        <v>0.52671794610564915</v>
      </c>
      <c r="E37" s="13"/>
      <c r="F37" s="13">
        <f>F28/(F28+F29)</f>
        <v>0.21290689985433614</v>
      </c>
      <c r="G37" s="13">
        <f>G28/(G28+G29)</f>
        <v>0</v>
      </c>
      <c r="H37" s="13">
        <f>H28/(H28+H29)</f>
        <v>0</v>
      </c>
      <c r="I37" s="13"/>
      <c r="J37" s="13">
        <f>J28/(J28+J29)</f>
        <v>0</v>
      </c>
      <c r="K37" s="13">
        <f>K28/(K28+K29)</f>
        <v>0.93456473919096261</v>
      </c>
      <c r="L37" s="13">
        <f>L28/(L28+L29)</f>
        <v>0.31007951196106648</v>
      </c>
      <c r="M37" s="13">
        <f>M28/(M28+M29)</f>
        <v>0.69712478810796707</v>
      </c>
      <c r="N37" s="32"/>
      <c r="O37" s="13">
        <f>O28/(O28+O29)</f>
        <v>0.95896763252381523</v>
      </c>
      <c r="P37" s="13">
        <f>P28/(P28+P29)</f>
        <v>0.39364340410720494</v>
      </c>
      <c r="Q37" s="13"/>
      <c r="R37" s="13">
        <f>R28/(R28+R29)</f>
        <v>0.7219734072795827</v>
      </c>
      <c r="S37" s="13">
        <f>S28/(S28+S29)</f>
        <v>0.80038848840853705</v>
      </c>
      <c r="T37" s="32"/>
      <c r="U37" s="13">
        <f>U28/(U28+U29)</f>
        <v>0.51510881478002191</v>
      </c>
      <c r="V37" s="13">
        <f>V28/(V28+V29)</f>
        <v>9.2974145018086152E-2</v>
      </c>
      <c r="W37" s="13"/>
      <c r="X37" s="13">
        <f>X28/(X28+X29)</f>
        <v>0.44796922269479672</v>
      </c>
      <c r="Y37" s="13">
        <f>Y28/(Y28+Y29)</f>
        <v>0.78340637821708314</v>
      </c>
      <c r="Z37" s="13"/>
      <c r="AA37" s="13">
        <f t="shared" ref="AA37:AF37" si="6">AA28/(AA28+AA29)</f>
        <v>0.47613051159643649</v>
      </c>
      <c r="AB37" s="13">
        <f t="shared" si="6"/>
        <v>0.64781100677472814</v>
      </c>
      <c r="AC37" s="13">
        <f t="shared" si="6"/>
        <v>0.65113451997828431</v>
      </c>
      <c r="AD37" s="13">
        <f t="shared" si="6"/>
        <v>0.3500172639076008</v>
      </c>
      <c r="AE37" s="13">
        <f t="shared" si="6"/>
        <v>0.70638656212007978</v>
      </c>
      <c r="AF37" s="13">
        <f t="shared" si="6"/>
        <v>0.76344934694604982</v>
      </c>
      <c r="AG37" s="13"/>
      <c r="AH37" s="13">
        <f>AH28/(AH28+AH29)</f>
        <v>0.61343992652712775</v>
      </c>
      <c r="AI37" s="13">
        <f>AI28/(AI28+AI29)</f>
        <v>0.64180520001233698</v>
      </c>
      <c r="AJ37" s="13"/>
      <c r="AK37" s="13"/>
      <c r="AL37" s="13">
        <f>AL28/(AL28+AL29)</f>
        <v>0.56884116548106622</v>
      </c>
      <c r="AM37" s="13"/>
      <c r="AN37" s="13">
        <f>AN28/(AN28+AN29)</f>
        <v>0.54514711365014323</v>
      </c>
      <c r="AO37" s="13"/>
      <c r="AP37" s="13">
        <f>AP28/(AP28+AP29)</f>
        <v>0.4309755259388301</v>
      </c>
      <c r="AQ37" s="13">
        <f>AQ28/(AQ28+AQ29)</f>
        <v>0.43789702946336745</v>
      </c>
      <c r="AR37" s="13">
        <f>AR28/(AR28+AR29)</f>
        <v>0.68907560116043187</v>
      </c>
      <c r="AS37" s="13"/>
      <c r="AT37" s="13">
        <f>AT28/(AT28+AT29)</f>
        <v>0.58178790061217134</v>
      </c>
      <c r="AU37" s="13"/>
      <c r="AV37" s="13">
        <f>AV28/(AV28+AV29)</f>
        <v>0.55081543927000809</v>
      </c>
      <c r="AW37" s="13">
        <f>AW28/(AW28+AW29)</f>
        <v>0.51718134930430149</v>
      </c>
      <c r="AX37" s="13"/>
      <c r="AY37" s="13">
        <f>AY28/(AY28+AY29)</f>
        <v>0.4661127777535598</v>
      </c>
      <c r="AZ37" s="13">
        <f>AZ28/(AZ28+AZ29)</f>
        <v>0.18205827977814948</v>
      </c>
      <c r="BA37" s="13">
        <f>BA28/(BA28+BA29)</f>
        <v>0.90244875567303373</v>
      </c>
      <c r="BB37" s="13"/>
      <c r="BC37" s="13"/>
      <c r="BD37" s="13">
        <f>BD28/(BD28+BD29)</f>
        <v>0.393643404107205</v>
      </c>
      <c r="BE37" s="13"/>
      <c r="BF37" s="13">
        <f>BF28/(BF28+BF29)</f>
        <v>0.31424887225553227</v>
      </c>
      <c r="BG37" s="13">
        <f>BG28/(BG28+BG29)</f>
        <v>0.74796777372889789</v>
      </c>
      <c r="BH37" s="13"/>
      <c r="BI37" s="13">
        <f>BI28/(BI28+BI29)</f>
        <v>0.42208019407058378</v>
      </c>
      <c r="BJ37" s="13">
        <f>BJ28/(BJ28+BJ29)</f>
        <v>0.53506642980458874</v>
      </c>
      <c r="BK37" s="13">
        <f>BK28/(BK28+BK29)</f>
        <v>0.7281077502167369</v>
      </c>
      <c r="BL37" s="13"/>
      <c r="BM37" s="13"/>
      <c r="BN37" s="13"/>
      <c r="BO37" s="13"/>
      <c r="BP37" s="13">
        <f>BP28/(BP28+BP29)</f>
        <v>0.63385862973390716</v>
      </c>
      <c r="BQ37" s="13"/>
      <c r="BR37" s="13">
        <f t="shared" ref="BR37:CB37" si="7">BR28/(BR28+BR29)</f>
        <v>0.39766215528712656</v>
      </c>
      <c r="BS37" s="13">
        <f t="shared" si="7"/>
        <v>0.93166171408396825</v>
      </c>
      <c r="BT37" s="13">
        <f t="shared" si="7"/>
        <v>0.45851567112554886</v>
      </c>
      <c r="BU37" s="13">
        <f t="shared" si="7"/>
        <v>0.29745075090081791</v>
      </c>
      <c r="BV37" s="13">
        <f t="shared" si="7"/>
        <v>0.81963659423572199</v>
      </c>
      <c r="BW37" s="13">
        <f t="shared" si="7"/>
        <v>0</v>
      </c>
      <c r="BX37" s="13">
        <f t="shared" si="7"/>
        <v>0.18348763397791457</v>
      </c>
      <c r="BY37" s="13">
        <f t="shared" si="7"/>
        <v>0.39364340410720494</v>
      </c>
      <c r="BZ37" s="13">
        <f t="shared" si="7"/>
        <v>0.92116985262300499</v>
      </c>
      <c r="CA37" s="13">
        <f t="shared" si="7"/>
        <v>0.19578459907165965</v>
      </c>
      <c r="CB37" s="13">
        <f t="shared" si="7"/>
        <v>0</v>
      </c>
      <c r="CC37" s="13"/>
      <c r="CD37" s="13">
        <f t="shared" ref="CD37:CL37" si="8">CD28/(CD28+CD29)</f>
        <v>0.59970238588420888</v>
      </c>
      <c r="CE37" s="13">
        <f t="shared" si="8"/>
        <v>0.79571689276840873</v>
      </c>
      <c r="CF37" s="13">
        <f t="shared" si="8"/>
        <v>0.48393102540259864</v>
      </c>
      <c r="CG37" s="13">
        <f t="shared" si="8"/>
        <v>0.47337510300715485</v>
      </c>
      <c r="CH37" s="13">
        <f t="shared" si="8"/>
        <v>0.56491266409628027</v>
      </c>
      <c r="CI37" s="13">
        <f t="shared" si="8"/>
        <v>0.48820793692013503</v>
      </c>
      <c r="CJ37" s="13">
        <f t="shared" si="8"/>
        <v>0.66073906375520342</v>
      </c>
      <c r="CK37" s="13">
        <f t="shared" si="8"/>
        <v>0.44994050050618967</v>
      </c>
      <c r="CL37" s="13">
        <f t="shared" si="8"/>
        <v>0.4166082360943959</v>
      </c>
      <c r="CM37" s="13"/>
      <c r="CN37" s="13">
        <f>CN28/(CN28+CN29)</f>
        <v>0.7400212661540978</v>
      </c>
      <c r="CO37" s="13">
        <f>CO28/(CO28+CO29)</f>
        <v>0.43556529094998037</v>
      </c>
      <c r="CP37" s="13"/>
      <c r="CQ37" s="13">
        <f>CQ28/(CQ28+CQ29)</f>
        <v>0.6607390637552033</v>
      </c>
      <c r="CR37" s="13">
        <f>CR28/(CR28+CR29)</f>
        <v>0.73166012014787429</v>
      </c>
      <c r="CS37" s="13">
        <f>CS28/(CS28+CS29)</f>
        <v>0.80933254894697182</v>
      </c>
      <c r="CT37" s="4"/>
      <c r="CU37" s="13">
        <f>CU28/(CU28+CU29)</f>
        <v>0.51510881478002191</v>
      </c>
      <c r="CV37" s="13">
        <f>CV28/(CV28+CV29)</f>
        <v>0.44796922269479672</v>
      </c>
      <c r="CW37" s="13">
        <f>CW28/(CW28+CW29)</f>
        <v>0.64781100677472814</v>
      </c>
      <c r="CX37" s="13">
        <f>CX28/(CX28+CX29)</f>
        <v>0.65113451997828431</v>
      </c>
      <c r="CY37" s="13">
        <f>CY28/(CY28+CY29)</f>
        <v>0.70638656212007978</v>
      </c>
      <c r="CZ37" s="32"/>
      <c r="DA37" s="13">
        <f>DA28/(DA28+DA29)</f>
        <v>0.64180520001233698</v>
      </c>
      <c r="DL37" s="11"/>
      <c r="DM37" s="11"/>
      <c r="DN37" s="11"/>
      <c r="DP37" s="11"/>
      <c r="DQ37" s="11"/>
      <c r="DR37" s="11"/>
    </row>
    <row r="38" spans="1:122" x14ac:dyDescent="0.2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U38" s="5"/>
      <c r="CV38" s="5"/>
      <c r="CW38" s="5"/>
      <c r="CX38" s="5"/>
      <c r="CY38" s="5"/>
      <c r="DA38" s="5"/>
      <c r="DL38" s="5"/>
      <c r="DP38" s="5"/>
    </row>
    <row r="39" spans="1:122" x14ac:dyDescent="0.2">
      <c r="A39" s="10" t="s">
        <v>450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U39" s="5"/>
      <c r="CV39" s="5"/>
      <c r="CW39" s="5"/>
      <c r="CX39" s="5"/>
      <c r="CY39" s="5"/>
      <c r="DA39" s="5"/>
      <c r="DL39" s="5"/>
      <c r="DP39" s="5"/>
    </row>
    <row r="40" spans="1:122" x14ac:dyDescent="0.2">
      <c r="A40" s="15" t="s">
        <v>463</v>
      </c>
      <c r="B40" s="1" t="s">
        <v>464</v>
      </c>
    </row>
    <row r="41" spans="1:122" x14ac:dyDescent="0.2">
      <c r="A41" s="15" t="s">
        <v>462</v>
      </c>
      <c r="B41" s="1" t="s">
        <v>465</v>
      </c>
    </row>
    <row r="42" spans="1:122" x14ac:dyDescent="0.2">
      <c r="A42" s="15" t="s">
        <v>451</v>
      </c>
      <c r="B42" s="26" t="s">
        <v>466</v>
      </c>
    </row>
    <row r="43" spans="1:122" x14ac:dyDescent="0.2">
      <c r="A43" s="27" t="s">
        <v>453</v>
      </c>
      <c r="B43" s="1" t="s">
        <v>517</v>
      </c>
    </row>
    <row r="44" spans="1:122" x14ac:dyDescent="0.2">
      <c r="A44" s="2" t="s">
        <v>455</v>
      </c>
    </row>
    <row r="45" spans="1:122" x14ac:dyDescent="0.2">
      <c r="A45" s="2" t="s">
        <v>190</v>
      </c>
      <c r="B45" s="1" t="s">
        <v>475</v>
      </c>
    </row>
    <row r="46" spans="1:122" x14ac:dyDescent="0.2">
      <c r="A46" s="2" t="s">
        <v>456</v>
      </c>
      <c r="B46" s="1" t="s">
        <v>459</v>
      </c>
    </row>
    <row r="47" spans="1:122" x14ac:dyDescent="0.2">
      <c r="A47" s="2" t="s">
        <v>445</v>
      </c>
      <c r="B47" s="1" t="s">
        <v>459</v>
      </c>
    </row>
    <row r="48" spans="1:122" ht="18" x14ac:dyDescent="0.2">
      <c r="A48" s="30" t="s">
        <v>468</v>
      </c>
      <c r="B48" s="1" t="s">
        <v>458</v>
      </c>
    </row>
    <row r="49" spans="1:2" ht="18" x14ac:dyDescent="0.2">
      <c r="A49" s="25" t="s">
        <v>443</v>
      </c>
      <c r="B49" s="1" t="s">
        <v>458</v>
      </c>
    </row>
    <row r="50" spans="1:2" x14ac:dyDescent="0.2">
      <c r="A50" s="2" t="s">
        <v>457</v>
      </c>
    </row>
    <row r="51" spans="1:2" x14ac:dyDescent="0.2">
      <c r="A51" s="2" t="s">
        <v>180</v>
      </c>
      <c r="B51" s="1" t="s">
        <v>460</v>
      </c>
    </row>
    <row r="52" spans="1:2" x14ac:dyDescent="0.2">
      <c r="A52" s="2" t="s">
        <v>181</v>
      </c>
      <c r="B52" s="1" t="s">
        <v>461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1"/>
  <sheetViews>
    <sheetView zoomScale="110" zoomScaleNormal="110" zoomScalePageLayoutView="110" workbookViewId="0">
      <pane xSplit="3880" ySplit="2000" topLeftCell="A26" activePane="bottomRight"/>
      <selection pane="topRight" activeCell="D4" sqref="D4"/>
      <selection pane="bottomLeft" activeCell="A36" sqref="A36:B40"/>
      <selection pane="bottomRight" activeCell="B42" sqref="B42"/>
    </sheetView>
  </sheetViews>
  <sheetFormatPr baseColWidth="10" defaultRowHeight="16" x14ac:dyDescent="0.2"/>
  <cols>
    <col min="1" max="1" width="19.83203125" style="2" customWidth="1"/>
    <col min="2" max="2" width="3.6640625" style="2" customWidth="1"/>
    <col min="3" max="11" width="10.83203125" style="2"/>
    <col min="12" max="12" width="5.83203125" style="2" customWidth="1"/>
    <col min="13" max="14" width="10.83203125" style="2"/>
    <col min="15" max="15" width="1.1640625" style="2" customWidth="1"/>
    <col min="16" max="18" width="10.83203125" style="2"/>
    <col min="19" max="19" width="2" style="2" customWidth="1"/>
    <col min="20" max="22" width="10.83203125" style="2"/>
    <col min="23" max="23" width="1.1640625" style="2" customWidth="1"/>
    <col min="24" max="24" width="10.83203125" style="2"/>
    <col min="25" max="25" width="4.6640625" style="2" customWidth="1"/>
    <col min="26" max="40" width="10.83203125" style="2"/>
    <col min="41" max="41" width="6.6640625" style="2" customWidth="1"/>
    <col min="42" max="43" width="10.83203125" style="2"/>
    <col min="44" max="44" width="2" style="2" customWidth="1"/>
    <col min="45" max="48" width="10.83203125" style="2"/>
    <col min="49" max="49" width="1.33203125" style="2" customWidth="1"/>
    <col min="50" max="16384" width="10.83203125" style="2"/>
  </cols>
  <sheetData>
    <row r="1" spans="1:53" x14ac:dyDescent="0.2">
      <c r="A1" s="38" t="s">
        <v>516</v>
      </c>
    </row>
    <row r="2" spans="1:53" ht="19" x14ac:dyDescent="0.25">
      <c r="C2" s="28" t="s">
        <v>476</v>
      </c>
    </row>
    <row r="3" spans="1:53" x14ac:dyDescent="0.2">
      <c r="C3" s="1" t="s">
        <v>499</v>
      </c>
    </row>
    <row r="4" spans="1:53" x14ac:dyDescent="0.2">
      <c r="C4" s="1" t="s">
        <v>500</v>
      </c>
    </row>
    <row r="6" spans="1:53" x14ac:dyDescent="0.2">
      <c r="A6" s="2" t="s">
        <v>454</v>
      </c>
      <c r="C6" s="10" t="s">
        <v>192</v>
      </c>
      <c r="M6" s="10" t="s">
        <v>191</v>
      </c>
      <c r="Z6" s="10" t="s">
        <v>211</v>
      </c>
      <c r="AP6" s="10" t="s">
        <v>211</v>
      </c>
    </row>
    <row r="7" spans="1:53" ht="18" x14ac:dyDescent="0.2">
      <c r="A7" s="2" t="s">
        <v>446</v>
      </c>
      <c r="C7" s="2" t="s">
        <v>456</v>
      </c>
      <c r="D7" s="2" t="s">
        <v>190</v>
      </c>
      <c r="E7" s="2" t="s">
        <v>190</v>
      </c>
      <c r="F7" s="2" t="s">
        <v>190</v>
      </c>
      <c r="G7" s="25" t="s">
        <v>443</v>
      </c>
      <c r="H7" s="25" t="s">
        <v>443</v>
      </c>
      <c r="I7" s="30" t="s">
        <v>468</v>
      </c>
      <c r="J7" s="30" t="s">
        <v>468</v>
      </c>
      <c r="K7" s="30" t="s">
        <v>468</v>
      </c>
      <c r="M7" s="20" t="s">
        <v>190</v>
      </c>
      <c r="N7" s="2" t="s">
        <v>190</v>
      </c>
      <c r="P7" s="25" t="s">
        <v>443</v>
      </c>
      <c r="Q7" s="25" t="s">
        <v>443</v>
      </c>
      <c r="R7" s="25" t="s">
        <v>443</v>
      </c>
      <c r="T7" s="25" t="s">
        <v>443</v>
      </c>
      <c r="U7" s="25" t="s">
        <v>443</v>
      </c>
      <c r="V7" s="25" t="s">
        <v>443</v>
      </c>
      <c r="X7" s="2" t="s">
        <v>440</v>
      </c>
      <c r="Z7" s="2" t="s">
        <v>456</v>
      </c>
      <c r="AA7" s="2" t="s">
        <v>477</v>
      </c>
      <c r="AB7" s="2" t="s">
        <v>477</v>
      </c>
      <c r="AC7" s="2" t="s">
        <v>445</v>
      </c>
      <c r="AD7" s="2" t="s">
        <v>456</v>
      </c>
      <c r="AE7" s="2" t="s">
        <v>445</v>
      </c>
      <c r="AF7" s="25" t="s">
        <v>443</v>
      </c>
      <c r="AG7" s="25" t="s">
        <v>443</v>
      </c>
      <c r="AH7" s="25" t="s">
        <v>443</v>
      </c>
      <c r="AI7" s="25" t="s">
        <v>443</v>
      </c>
      <c r="AJ7" s="30" t="s">
        <v>468</v>
      </c>
      <c r="AK7" s="30" t="s">
        <v>468</v>
      </c>
      <c r="AL7" s="30" t="s">
        <v>468</v>
      </c>
      <c r="AM7" s="30" t="s">
        <v>468</v>
      </c>
      <c r="AN7" s="30" t="s">
        <v>468</v>
      </c>
      <c r="AP7" s="10"/>
    </row>
    <row r="8" spans="1:53" x14ac:dyDescent="0.2">
      <c r="A8" s="2" t="s">
        <v>447</v>
      </c>
      <c r="G8" s="2" t="s">
        <v>180</v>
      </c>
      <c r="H8" s="2" t="s">
        <v>181</v>
      </c>
      <c r="P8" s="2" t="s">
        <v>180</v>
      </c>
      <c r="Q8" s="2" t="s">
        <v>436</v>
      </c>
      <c r="R8" s="2" t="s">
        <v>181</v>
      </c>
      <c r="T8" s="2" t="s">
        <v>180</v>
      </c>
      <c r="U8" s="2" t="s">
        <v>181</v>
      </c>
      <c r="V8" s="2" t="s">
        <v>181</v>
      </c>
      <c r="AF8" s="2" t="s">
        <v>180</v>
      </c>
      <c r="AG8" s="2" t="s">
        <v>181</v>
      </c>
      <c r="AH8" s="2" t="s">
        <v>180</v>
      </c>
      <c r="AI8" s="2" t="s">
        <v>437</v>
      </c>
    </row>
    <row r="9" spans="1:53" x14ac:dyDescent="0.2">
      <c r="A9" s="2" t="s">
        <v>448</v>
      </c>
      <c r="C9" s="2" t="s">
        <v>193</v>
      </c>
      <c r="D9" s="2" t="s">
        <v>198</v>
      </c>
      <c r="E9" s="2" t="s">
        <v>196</v>
      </c>
      <c r="F9" s="2" t="s">
        <v>197</v>
      </c>
      <c r="G9" s="2" t="s">
        <v>194</v>
      </c>
      <c r="H9" s="2" t="s">
        <v>195</v>
      </c>
      <c r="I9" s="2" t="s">
        <v>199</v>
      </c>
      <c r="J9" s="2" t="s">
        <v>200</v>
      </c>
      <c r="K9" s="2" t="s">
        <v>201</v>
      </c>
      <c r="M9" s="2" t="s">
        <v>202</v>
      </c>
      <c r="N9" s="2" t="s">
        <v>203</v>
      </c>
      <c r="P9" s="2" t="s">
        <v>204</v>
      </c>
      <c r="Q9" s="2" t="s">
        <v>205</v>
      </c>
      <c r="R9" s="2" t="s">
        <v>210</v>
      </c>
      <c r="T9" s="2" t="s">
        <v>206</v>
      </c>
      <c r="U9" s="2" t="s">
        <v>207</v>
      </c>
      <c r="V9" s="2" t="s">
        <v>208</v>
      </c>
      <c r="X9" s="2" t="s">
        <v>209</v>
      </c>
      <c r="Z9" s="2" t="s">
        <v>212</v>
      </c>
      <c r="AA9" s="2" t="s">
        <v>213</v>
      </c>
      <c r="AB9" s="2" t="s">
        <v>215</v>
      </c>
      <c r="AC9" s="2" t="s">
        <v>223</v>
      </c>
      <c r="AD9" s="2" t="s">
        <v>224</v>
      </c>
      <c r="AE9" s="2" t="s">
        <v>225</v>
      </c>
      <c r="AF9" s="2" t="s">
        <v>216</v>
      </c>
      <c r="AG9" s="2" t="s">
        <v>217</v>
      </c>
      <c r="AH9" s="2" t="s">
        <v>218</v>
      </c>
      <c r="AI9" s="2" t="s">
        <v>219</v>
      </c>
      <c r="AJ9" s="2" t="s">
        <v>220</v>
      </c>
      <c r="AK9" s="2" t="s">
        <v>221</v>
      </c>
      <c r="AL9" s="2" t="s">
        <v>222</v>
      </c>
      <c r="AM9" s="2" t="s">
        <v>214</v>
      </c>
      <c r="AN9" s="2" t="s">
        <v>226</v>
      </c>
      <c r="AP9" s="2" t="s">
        <v>212</v>
      </c>
      <c r="AQ9" s="2" t="s">
        <v>213</v>
      </c>
      <c r="AS9" s="2" t="s">
        <v>216</v>
      </c>
      <c r="AT9" s="2" t="s">
        <v>217</v>
      </c>
      <c r="AU9" s="2" t="s">
        <v>218</v>
      </c>
      <c r="AV9" s="2" t="s">
        <v>219</v>
      </c>
      <c r="AX9" s="2" t="s">
        <v>223</v>
      </c>
      <c r="AY9" s="2" t="s">
        <v>224</v>
      </c>
      <c r="AZ9" s="2" t="s">
        <v>225</v>
      </c>
      <c r="BA9" s="2" t="s">
        <v>226</v>
      </c>
    </row>
    <row r="11" spans="1:53" x14ac:dyDescent="0.2">
      <c r="A11" s="2" t="s">
        <v>2</v>
      </c>
      <c r="C11" s="2">
        <v>1.1399999999999999</v>
      </c>
      <c r="D11" s="2">
        <v>1.33</v>
      </c>
      <c r="E11" s="2">
        <v>1.37</v>
      </c>
      <c r="F11" s="2">
        <v>1.35</v>
      </c>
      <c r="G11" s="2">
        <v>7.44</v>
      </c>
      <c r="H11" s="2">
        <v>5.42</v>
      </c>
      <c r="I11" s="2">
        <v>2.21</v>
      </c>
      <c r="J11" s="2">
        <v>3.24</v>
      </c>
      <c r="K11" s="2">
        <v>2.42</v>
      </c>
      <c r="M11" s="2">
        <v>0.35</v>
      </c>
      <c r="N11" s="2">
        <v>0.91</v>
      </c>
      <c r="P11" s="2">
        <v>7.94</v>
      </c>
      <c r="Q11" s="2">
        <v>2.5</v>
      </c>
      <c r="R11" s="2">
        <v>2.2999999999999998</v>
      </c>
      <c r="T11" s="2">
        <v>3.31</v>
      </c>
      <c r="U11" s="2">
        <v>1.42</v>
      </c>
      <c r="V11" s="2">
        <v>1.07</v>
      </c>
      <c r="X11" s="2">
        <v>1.72</v>
      </c>
      <c r="Z11" s="2">
        <v>0.33</v>
      </c>
      <c r="AA11" s="2">
        <v>0.96</v>
      </c>
      <c r="AB11" s="2">
        <v>1.0900000000000001</v>
      </c>
      <c r="AC11" s="2">
        <v>0.85</v>
      </c>
      <c r="AD11" s="2">
        <v>0.35</v>
      </c>
      <c r="AE11" s="2">
        <v>1.06</v>
      </c>
      <c r="AF11" s="2">
        <v>7.44</v>
      </c>
      <c r="AG11" s="2">
        <v>5.59</v>
      </c>
      <c r="AH11" s="2">
        <v>7.25</v>
      </c>
      <c r="AI11" s="2">
        <v>6.61</v>
      </c>
      <c r="AJ11" s="2">
        <v>3.05</v>
      </c>
      <c r="AK11" s="2">
        <v>1.74</v>
      </c>
      <c r="AL11" s="2">
        <v>3.37</v>
      </c>
      <c r="AM11" s="2">
        <v>2.94</v>
      </c>
      <c r="AN11" s="2">
        <v>1.66</v>
      </c>
      <c r="AP11" s="2">
        <v>0.33</v>
      </c>
      <c r="AQ11" s="2">
        <v>0.96</v>
      </c>
      <c r="AS11" s="2">
        <v>7.44</v>
      </c>
      <c r="AT11" s="2">
        <v>5.59</v>
      </c>
      <c r="AU11" s="2">
        <v>7.25</v>
      </c>
      <c r="AV11" s="2">
        <v>6.61</v>
      </c>
      <c r="AX11" s="2">
        <v>0.85</v>
      </c>
      <c r="AY11" s="2">
        <v>0.35</v>
      </c>
      <c r="AZ11" s="2">
        <v>1.06</v>
      </c>
      <c r="BA11" s="2">
        <v>1.66</v>
      </c>
    </row>
    <row r="12" spans="1:53" x14ac:dyDescent="0.2">
      <c r="A12" s="2" t="s">
        <v>26</v>
      </c>
      <c r="C12" s="2">
        <v>1.21</v>
      </c>
      <c r="D12" s="2">
        <v>1.52</v>
      </c>
      <c r="E12" s="2">
        <v>1.37</v>
      </c>
      <c r="F12" s="2">
        <v>1.18</v>
      </c>
      <c r="G12" s="2">
        <v>1.75</v>
      </c>
      <c r="H12" s="2">
        <v>2.0699999999999998</v>
      </c>
      <c r="I12" s="2">
        <v>1.4</v>
      </c>
      <c r="J12" s="2">
        <v>1.71</v>
      </c>
      <c r="K12" s="2">
        <v>1.55</v>
      </c>
      <c r="M12" s="2">
        <v>0.41</v>
      </c>
      <c r="N12" s="2">
        <v>1.25</v>
      </c>
      <c r="P12" s="2">
        <v>2.41</v>
      </c>
      <c r="Q12" s="2">
        <v>1.66</v>
      </c>
      <c r="R12" s="2">
        <v>1.65</v>
      </c>
      <c r="T12" s="2">
        <v>1.73</v>
      </c>
      <c r="U12" s="2">
        <v>1.2</v>
      </c>
      <c r="V12" s="2">
        <v>1.0900000000000001</v>
      </c>
      <c r="X12" s="2">
        <v>0.97</v>
      </c>
      <c r="Z12" s="2">
        <v>0.67</v>
      </c>
      <c r="AA12" s="2">
        <v>1.46</v>
      </c>
      <c r="AB12" s="2">
        <v>1.25</v>
      </c>
      <c r="AC12" s="2">
        <v>1.26</v>
      </c>
      <c r="AD12" s="2">
        <v>0.63</v>
      </c>
      <c r="AE12" s="2">
        <v>1.22</v>
      </c>
      <c r="AF12" s="2">
        <v>2.15</v>
      </c>
      <c r="AG12" s="2">
        <v>1.76</v>
      </c>
      <c r="AH12" s="2">
        <v>1.87</v>
      </c>
      <c r="AI12" s="2">
        <v>1.81</v>
      </c>
      <c r="AJ12" s="2">
        <v>1.61</v>
      </c>
      <c r="AK12" s="2">
        <v>1.36</v>
      </c>
      <c r="AL12" s="2">
        <v>1.68</v>
      </c>
      <c r="AM12" s="2">
        <v>2.11</v>
      </c>
      <c r="AN12" s="4">
        <v>1</v>
      </c>
      <c r="AP12" s="2">
        <v>0.67</v>
      </c>
      <c r="AQ12" s="2">
        <v>1.46</v>
      </c>
      <c r="AS12" s="2">
        <v>2.15</v>
      </c>
      <c r="AT12" s="2">
        <v>1.76</v>
      </c>
      <c r="AU12" s="2">
        <v>1.87</v>
      </c>
      <c r="AV12" s="2">
        <v>1.81</v>
      </c>
      <c r="AX12" s="2">
        <v>1.26</v>
      </c>
      <c r="AY12" s="2">
        <v>0.63</v>
      </c>
      <c r="AZ12" s="2">
        <v>1.22</v>
      </c>
      <c r="BA12" s="4">
        <v>1</v>
      </c>
    </row>
    <row r="13" spans="1:53" x14ac:dyDescent="0.2">
      <c r="A13" s="2" t="s">
        <v>1</v>
      </c>
      <c r="C13" s="4">
        <v>0.4</v>
      </c>
      <c r="D13" s="2">
        <v>0.44</v>
      </c>
      <c r="E13" s="2">
        <v>0.52</v>
      </c>
      <c r="F13" s="2">
        <v>0.54</v>
      </c>
      <c r="G13" s="2">
        <v>0.35</v>
      </c>
      <c r="H13" s="2">
        <v>0.32</v>
      </c>
      <c r="I13" s="15" t="s">
        <v>451</v>
      </c>
      <c r="J13" s="2">
        <v>0.23</v>
      </c>
      <c r="K13" s="15" t="s">
        <v>462</v>
      </c>
      <c r="M13" s="2">
        <v>0.31</v>
      </c>
      <c r="N13" s="15" t="s">
        <v>462</v>
      </c>
      <c r="P13" s="2">
        <v>0.27</v>
      </c>
      <c r="Q13" s="2">
        <v>0.69</v>
      </c>
      <c r="R13" s="2">
        <v>0.53</v>
      </c>
      <c r="T13" s="2">
        <v>0.23</v>
      </c>
      <c r="U13" s="2">
        <v>0.36</v>
      </c>
      <c r="V13" s="2">
        <v>0.31</v>
      </c>
      <c r="X13" s="2">
        <v>0.3</v>
      </c>
      <c r="Z13" s="2">
        <v>0.23</v>
      </c>
      <c r="AA13" s="2">
        <v>0.14000000000000001</v>
      </c>
      <c r="AB13" s="15" t="s">
        <v>462</v>
      </c>
      <c r="AC13" s="2">
        <v>0.17</v>
      </c>
      <c r="AD13" s="4">
        <v>0.2</v>
      </c>
      <c r="AE13" s="2">
        <v>0.22</v>
      </c>
      <c r="AF13" s="2">
        <v>0.18</v>
      </c>
      <c r="AG13" s="2">
        <v>0.48</v>
      </c>
      <c r="AH13" s="2">
        <v>0.43</v>
      </c>
      <c r="AI13" s="2">
        <v>0.24</v>
      </c>
      <c r="AJ13" s="2">
        <v>0.45</v>
      </c>
      <c r="AK13" s="2">
        <v>0.42</v>
      </c>
      <c r="AL13" s="2">
        <v>0.61</v>
      </c>
      <c r="AM13" s="2">
        <v>0.14000000000000001</v>
      </c>
      <c r="AN13" s="2">
        <v>0.26</v>
      </c>
      <c r="AP13" s="2">
        <v>0.23</v>
      </c>
      <c r="AQ13" s="2">
        <v>0.14000000000000001</v>
      </c>
      <c r="AS13" s="2">
        <v>0.18</v>
      </c>
      <c r="AT13" s="2">
        <v>0.48</v>
      </c>
      <c r="AU13" s="2">
        <v>0.43</v>
      </c>
      <c r="AV13" s="2">
        <v>0.24</v>
      </c>
      <c r="AX13" s="2">
        <v>0.17</v>
      </c>
      <c r="AY13" s="4">
        <v>0.2</v>
      </c>
      <c r="AZ13" s="2">
        <v>0.22</v>
      </c>
      <c r="BA13" s="2">
        <v>0.26</v>
      </c>
    </row>
    <row r="14" spans="1:53" x14ac:dyDescent="0.2">
      <c r="A14" s="2" t="s">
        <v>3</v>
      </c>
      <c r="C14" s="15">
        <v>0.15</v>
      </c>
      <c r="D14" s="2">
        <v>0.38</v>
      </c>
      <c r="E14" s="15">
        <v>0.15</v>
      </c>
      <c r="F14" s="15">
        <v>0.15</v>
      </c>
      <c r="G14" s="15">
        <v>0.15</v>
      </c>
      <c r="H14" s="15">
        <v>0.15</v>
      </c>
      <c r="I14" s="15">
        <v>0.15</v>
      </c>
      <c r="J14" s="15">
        <v>0.15</v>
      </c>
      <c r="K14" s="15">
        <v>0.15</v>
      </c>
      <c r="M14" s="15">
        <v>0.15</v>
      </c>
      <c r="N14" s="2">
        <v>0.31</v>
      </c>
      <c r="P14" s="15" t="s">
        <v>462</v>
      </c>
      <c r="Q14" s="15" t="s">
        <v>462</v>
      </c>
      <c r="R14" s="15">
        <v>0.15</v>
      </c>
      <c r="T14" s="2">
        <v>0.28999999999999998</v>
      </c>
      <c r="U14" s="2">
        <v>0.28999999999999998</v>
      </c>
      <c r="V14" s="2">
        <v>0.26</v>
      </c>
      <c r="X14" s="15">
        <v>0.15</v>
      </c>
      <c r="Z14" s="2">
        <v>0.43</v>
      </c>
      <c r="AA14" s="2">
        <v>0.32</v>
      </c>
      <c r="AB14" s="15">
        <v>0.15</v>
      </c>
      <c r="AC14" s="15">
        <v>0.15</v>
      </c>
      <c r="AD14" s="2">
        <v>0.32</v>
      </c>
      <c r="AE14" s="2">
        <v>0.36</v>
      </c>
      <c r="AF14" s="15">
        <v>0.15</v>
      </c>
      <c r="AG14" s="15">
        <v>0.15</v>
      </c>
      <c r="AH14" s="15">
        <v>0.15</v>
      </c>
      <c r="AI14" s="15">
        <v>0.15</v>
      </c>
      <c r="AJ14" s="2">
        <v>0.32</v>
      </c>
      <c r="AK14" s="15">
        <v>0.15</v>
      </c>
      <c r="AL14" s="4">
        <v>0.6</v>
      </c>
      <c r="AM14" s="4">
        <v>0.3</v>
      </c>
      <c r="AN14" s="4">
        <v>0.3</v>
      </c>
      <c r="AP14" s="2">
        <v>0.43</v>
      </c>
      <c r="AQ14" s="2">
        <v>0.32</v>
      </c>
      <c r="AS14" s="15">
        <v>0.15</v>
      </c>
      <c r="AT14" s="15">
        <v>0.15</v>
      </c>
      <c r="AU14" s="15">
        <v>0.15</v>
      </c>
      <c r="AV14" s="15">
        <v>0.15</v>
      </c>
      <c r="AX14" s="15">
        <v>0.15</v>
      </c>
      <c r="AY14" s="2">
        <v>0.32</v>
      </c>
      <c r="AZ14" s="2">
        <v>0.36</v>
      </c>
      <c r="BA14" s="4">
        <v>0.3</v>
      </c>
    </row>
    <row r="15" spans="1:53" x14ac:dyDescent="0.2">
      <c r="A15" s="2" t="s">
        <v>4</v>
      </c>
      <c r="C15" s="2">
        <v>0.55000000000000004</v>
      </c>
      <c r="D15" s="2">
        <v>0.56999999999999995</v>
      </c>
      <c r="E15" s="2">
        <v>0.63</v>
      </c>
      <c r="F15" s="2">
        <v>0.56999999999999995</v>
      </c>
      <c r="G15" s="2">
        <v>0.56999999999999995</v>
      </c>
      <c r="H15" s="2">
        <v>2.41</v>
      </c>
      <c r="I15" s="2">
        <v>2.02</v>
      </c>
      <c r="J15" s="2">
        <v>1.74</v>
      </c>
      <c r="K15" s="4">
        <v>1.7</v>
      </c>
      <c r="M15" s="2">
        <v>0.69</v>
      </c>
      <c r="N15" s="2">
        <v>0.94</v>
      </c>
      <c r="P15" s="2">
        <v>0.74</v>
      </c>
      <c r="Q15" s="2">
        <v>0.53</v>
      </c>
      <c r="R15" s="2">
        <v>0.32</v>
      </c>
      <c r="T15" s="2">
        <v>1.42</v>
      </c>
      <c r="U15" s="2">
        <v>0.16</v>
      </c>
      <c r="V15" s="2">
        <v>0.23</v>
      </c>
      <c r="X15" s="15" t="s">
        <v>462</v>
      </c>
      <c r="Z15" s="15" t="s">
        <v>462</v>
      </c>
      <c r="AA15" s="2">
        <v>1.1200000000000001</v>
      </c>
      <c r="AB15" s="2">
        <v>1.1399999999999999</v>
      </c>
      <c r="AC15" s="2">
        <v>0.16</v>
      </c>
      <c r="AD15" s="2">
        <v>0.14000000000000001</v>
      </c>
      <c r="AE15" s="2">
        <v>0.25</v>
      </c>
      <c r="AF15" s="2">
        <v>0.75</v>
      </c>
      <c r="AG15" s="2">
        <v>0.18</v>
      </c>
      <c r="AH15" s="2">
        <v>0.84</v>
      </c>
      <c r="AI15" s="2">
        <v>0.87</v>
      </c>
      <c r="AJ15" s="2">
        <v>0.41</v>
      </c>
      <c r="AK15" s="2">
        <v>0.73</v>
      </c>
      <c r="AL15" s="2">
        <v>0.44</v>
      </c>
      <c r="AM15" s="2">
        <v>1.1399999999999999</v>
      </c>
      <c r="AN15" s="2">
        <v>0.12</v>
      </c>
      <c r="AP15" s="15" t="s">
        <v>462</v>
      </c>
      <c r="AQ15" s="2">
        <v>1.1200000000000001</v>
      </c>
      <c r="AS15" s="2">
        <v>0.75</v>
      </c>
      <c r="AT15" s="2">
        <v>0.18</v>
      </c>
      <c r="AU15" s="2">
        <v>0.84</v>
      </c>
      <c r="AV15" s="2">
        <v>0.87</v>
      </c>
      <c r="AX15" s="2">
        <v>0.16</v>
      </c>
      <c r="AY15" s="2">
        <v>0.14000000000000001</v>
      </c>
      <c r="AZ15" s="2">
        <v>0.25</v>
      </c>
      <c r="BA15" s="2">
        <v>0.12</v>
      </c>
    </row>
    <row r="16" spans="1:53" x14ac:dyDescent="0.2">
      <c r="A16" s="2" t="s">
        <v>41</v>
      </c>
      <c r="C16" s="2">
        <v>0.64</v>
      </c>
      <c r="D16" s="2">
        <v>0.67</v>
      </c>
      <c r="E16" s="2">
        <v>0.57999999999999996</v>
      </c>
      <c r="F16" s="4">
        <v>0.3</v>
      </c>
      <c r="G16" s="2">
        <v>1.02</v>
      </c>
      <c r="H16" s="2">
        <v>0.61</v>
      </c>
      <c r="I16" s="2">
        <v>0.53</v>
      </c>
      <c r="J16" s="2">
        <v>0.5</v>
      </c>
      <c r="K16" s="2">
        <v>0.41</v>
      </c>
      <c r="M16" s="2">
        <v>0.13</v>
      </c>
      <c r="N16" s="2">
        <v>0.22</v>
      </c>
      <c r="P16" s="2">
        <v>1.21</v>
      </c>
      <c r="Q16" s="2">
        <v>0.93</v>
      </c>
      <c r="R16" s="2">
        <v>0.62</v>
      </c>
      <c r="T16" s="2">
        <v>0.56999999999999995</v>
      </c>
      <c r="U16" s="2">
        <v>0.55000000000000004</v>
      </c>
      <c r="V16" s="2">
        <v>0.62</v>
      </c>
      <c r="X16" s="2">
        <v>0.74</v>
      </c>
      <c r="Z16" s="2">
        <v>0.19</v>
      </c>
      <c r="AA16" s="2">
        <v>0.22</v>
      </c>
      <c r="AB16" s="2">
        <v>0.66</v>
      </c>
      <c r="AC16" s="2">
        <v>0.56000000000000005</v>
      </c>
      <c r="AD16" s="2">
        <v>0.28000000000000003</v>
      </c>
      <c r="AE16" s="2">
        <v>1.01</v>
      </c>
      <c r="AF16" s="2">
        <v>1.32</v>
      </c>
      <c r="AG16" s="2">
        <v>1.38</v>
      </c>
      <c r="AH16" s="2">
        <v>1.33</v>
      </c>
      <c r="AI16" s="4">
        <v>1</v>
      </c>
      <c r="AJ16" s="2">
        <v>0.76</v>
      </c>
      <c r="AK16" s="2">
        <v>0.92</v>
      </c>
      <c r="AL16" s="2">
        <v>0.73</v>
      </c>
      <c r="AM16" s="2">
        <v>0.88</v>
      </c>
      <c r="AN16" s="2">
        <v>0.59</v>
      </c>
      <c r="AP16" s="2">
        <v>0.19</v>
      </c>
      <c r="AQ16" s="2">
        <v>0.22</v>
      </c>
      <c r="AS16" s="2">
        <v>1.32</v>
      </c>
      <c r="AT16" s="2">
        <v>1.38</v>
      </c>
      <c r="AU16" s="2">
        <v>1.33</v>
      </c>
      <c r="AV16" s="4">
        <v>1</v>
      </c>
      <c r="AW16" s="4"/>
      <c r="AX16" s="2">
        <v>0.56000000000000005</v>
      </c>
      <c r="AY16" s="2">
        <v>0.28000000000000003</v>
      </c>
      <c r="AZ16" s="2">
        <v>1.01</v>
      </c>
      <c r="BA16" s="2">
        <v>0.59</v>
      </c>
    </row>
    <row r="17" spans="1:53" x14ac:dyDescent="0.2">
      <c r="A17" s="2" t="s">
        <v>0</v>
      </c>
      <c r="C17" s="2">
        <v>0.21</v>
      </c>
      <c r="D17" s="2">
        <v>0.13</v>
      </c>
      <c r="E17" s="2">
        <v>0.01</v>
      </c>
      <c r="F17" s="2">
        <v>0.36</v>
      </c>
      <c r="G17" s="2">
        <v>1.32</v>
      </c>
      <c r="H17" s="2">
        <v>0.28000000000000003</v>
      </c>
      <c r="I17" s="2">
        <v>0.41</v>
      </c>
      <c r="J17" s="2">
        <v>0.18</v>
      </c>
      <c r="K17" s="2">
        <v>0.17</v>
      </c>
      <c r="M17" s="2">
        <v>0.14000000000000001</v>
      </c>
      <c r="N17" s="2">
        <v>0.04</v>
      </c>
      <c r="P17" s="2">
        <v>1.44</v>
      </c>
      <c r="Q17" s="2">
        <v>0.73</v>
      </c>
      <c r="R17" s="2">
        <v>0.34</v>
      </c>
      <c r="T17" s="2">
        <v>0.31</v>
      </c>
      <c r="U17" s="2">
        <v>0.27</v>
      </c>
      <c r="V17" s="2">
        <v>0.2</v>
      </c>
      <c r="X17" s="2">
        <v>0.37</v>
      </c>
      <c r="Z17" s="2">
        <v>0.42</v>
      </c>
      <c r="AA17" s="2">
        <v>0.12</v>
      </c>
      <c r="AB17" s="2">
        <v>0.04</v>
      </c>
      <c r="AC17" s="2">
        <v>0.19</v>
      </c>
      <c r="AD17" s="2">
        <v>0.24</v>
      </c>
      <c r="AE17" s="2">
        <v>0.15</v>
      </c>
      <c r="AF17" s="2">
        <v>1.27</v>
      </c>
      <c r="AG17" s="2">
        <v>1.1200000000000001</v>
      </c>
      <c r="AH17" s="2">
        <v>1.2</v>
      </c>
      <c r="AI17" s="2">
        <v>1.24</v>
      </c>
      <c r="AJ17" s="2">
        <v>0.22</v>
      </c>
      <c r="AK17" s="2">
        <v>0.16</v>
      </c>
      <c r="AL17" s="2">
        <v>0.56000000000000005</v>
      </c>
      <c r="AM17" s="2">
        <v>0.11</v>
      </c>
      <c r="AN17" s="2">
        <v>0.33</v>
      </c>
      <c r="AP17" s="2">
        <v>0.42</v>
      </c>
      <c r="AQ17" s="2">
        <v>0.12</v>
      </c>
      <c r="AS17" s="2">
        <v>1.27</v>
      </c>
      <c r="AT17" s="2">
        <v>1.1200000000000001</v>
      </c>
      <c r="AU17" s="2">
        <v>1.2</v>
      </c>
      <c r="AV17" s="2">
        <v>1.24</v>
      </c>
      <c r="AX17" s="2">
        <v>0.19</v>
      </c>
      <c r="AY17" s="2">
        <v>0.24</v>
      </c>
      <c r="AZ17" s="2">
        <v>0.15</v>
      </c>
      <c r="BA17" s="2">
        <v>0.33</v>
      </c>
    </row>
    <row r="18" spans="1:53" x14ac:dyDescent="0.2">
      <c r="A18" s="2" t="s">
        <v>5</v>
      </c>
      <c r="C18" s="2">
        <v>55.55</v>
      </c>
      <c r="D18" s="2">
        <v>55.13</v>
      </c>
      <c r="E18" s="2">
        <v>56.73</v>
      </c>
      <c r="F18" s="2">
        <v>55.45</v>
      </c>
      <c r="G18" s="2">
        <v>49.57</v>
      </c>
      <c r="H18" s="2">
        <v>50.47</v>
      </c>
      <c r="I18" s="2">
        <v>53.05</v>
      </c>
      <c r="J18" s="2">
        <v>51.59</v>
      </c>
      <c r="K18" s="2">
        <v>53.38</v>
      </c>
      <c r="M18" s="2">
        <v>56.43</v>
      </c>
      <c r="N18" s="2">
        <v>55.99</v>
      </c>
      <c r="P18" s="2">
        <v>48.89</v>
      </c>
      <c r="Q18" s="2">
        <v>53.52</v>
      </c>
      <c r="R18" s="2">
        <v>54.15</v>
      </c>
      <c r="T18" s="2">
        <v>52.67</v>
      </c>
      <c r="U18" s="2">
        <v>55.73</v>
      </c>
      <c r="V18" s="2">
        <v>55.36</v>
      </c>
      <c r="X18" s="2">
        <v>54.82</v>
      </c>
      <c r="Z18" s="2">
        <v>58.24</v>
      </c>
      <c r="AA18" s="2">
        <v>55.41</v>
      </c>
      <c r="AB18" s="2">
        <v>55.81</v>
      </c>
      <c r="AC18" s="2">
        <v>56.71</v>
      </c>
      <c r="AD18" s="2">
        <v>57.65</v>
      </c>
      <c r="AE18" s="2">
        <v>55.79</v>
      </c>
      <c r="AF18" s="2">
        <v>49.24</v>
      </c>
      <c r="AG18" s="2">
        <v>51.58</v>
      </c>
      <c r="AH18" s="2">
        <v>49.7</v>
      </c>
      <c r="AI18" s="2">
        <v>50.63</v>
      </c>
      <c r="AJ18" s="2">
        <v>53.94</v>
      </c>
      <c r="AK18" s="2">
        <v>54.58</v>
      </c>
      <c r="AL18" s="2">
        <v>53.96</v>
      </c>
      <c r="AM18" s="2">
        <v>53.93</v>
      </c>
      <c r="AN18" s="2">
        <v>56.53</v>
      </c>
      <c r="AP18" s="2">
        <v>58.24</v>
      </c>
      <c r="AQ18" s="2">
        <v>55.41</v>
      </c>
      <c r="AS18" s="2">
        <v>49.24</v>
      </c>
      <c r="AT18" s="2">
        <v>51.58</v>
      </c>
      <c r="AU18" s="2">
        <v>49.7</v>
      </c>
      <c r="AV18" s="2">
        <v>50.63</v>
      </c>
      <c r="AX18" s="2">
        <v>56.71</v>
      </c>
      <c r="AY18" s="2">
        <v>57.65</v>
      </c>
      <c r="AZ18" s="2">
        <v>55.79</v>
      </c>
      <c r="BA18" s="2">
        <v>56.53</v>
      </c>
    </row>
    <row r="19" spans="1:53" x14ac:dyDescent="0.2">
      <c r="A19" s="2" t="s">
        <v>9</v>
      </c>
      <c r="C19" s="2">
        <v>38.99</v>
      </c>
      <c r="D19" s="2">
        <v>39.14</v>
      </c>
      <c r="E19" s="2">
        <v>39.94</v>
      </c>
      <c r="F19" s="4">
        <v>39</v>
      </c>
      <c r="G19" s="2">
        <v>37.71</v>
      </c>
      <c r="H19" s="4">
        <v>38</v>
      </c>
      <c r="I19" s="2">
        <v>38.26</v>
      </c>
      <c r="J19" s="2">
        <v>37.520000000000003</v>
      </c>
      <c r="K19" s="4">
        <v>38.200000000000003</v>
      </c>
      <c r="M19" s="2">
        <v>38.9</v>
      </c>
      <c r="N19" s="2">
        <v>39.1</v>
      </c>
      <c r="P19" s="2">
        <v>37.83</v>
      </c>
      <c r="Q19" s="2">
        <v>38.9</v>
      </c>
      <c r="R19" s="2">
        <v>38.700000000000003</v>
      </c>
      <c r="T19" s="2">
        <v>38.229999999999997</v>
      </c>
      <c r="U19" s="2">
        <v>39.08</v>
      </c>
      <c r="V19" s="2">
        <v>38.83</v>
      </c>
      <c r="X19" s="2">
        <v>39.04</v>
      </c>
      <c r="Z19" s="2">
        <v>39.700000000000003</v>
      </c>
      <c r="AA19" s="2">
        <v>38.53</v>
      </c>
      <c r="AB19" s="2">
        <v>38.99</v>
      </c>
      <c r="AC19" s="2">
        <v>39.15</v>
      </c>
      <c r="AD19" s="2">
        <v>39.32</v>
      </c>
      <c r="AE19" s="2">
        <v>39.020000000000003</v>
      </c>
      <c r="AF19" s="2">
        <v>37.47</v>
      </c>
      <c r="AG19" s="2">
        <v>38.299999999999997</v>
      </c>
      <c r="AH19" s="2">
        <v>37.78</v>
      </c>
      <c r="AI19" s="2">
        <v>37.909999999999997</v>
      </c>
      <c r="AJ19" s="2">
        <v>38.409999999999997</v>
      </c>
      <c r="AK19" s="2">
        <v>38.65</v>
      </c>
      <c r="AL19" s="2">
        <v>38.79</v>
      </c>
      <c r="AM19" s="2">
        <v>38.76</v>
      </c>
      <c r="AN19" s="2">
        <v>39.299999999999997</v>
      </c>
      <c r="AP19" s="2">
        <v>39.700000000000003</v>
      </c>
      <c r="AQ19" s="2">
        <v>38.53</v>
      </c>
      <c r="AS19" s="2">
        <v>37.47</v>
      </c>
      <c r="AT19" s="2">
        <v>38.299999999999997</v>
      </c>
      <c r="AU19" s="2">
        <v>37.78</v>
      </c>
      <c r="AV19" s="2">
        <v>37.909999999999997</v>
      </c>
      <c r="AX19" s="2">
        <v>39.15</v>
      </c>
      <c r="AY19" s="2">
        <v>39.32</v>
      </c>
      <c r="AZ19" s="2">
        <v>39.020000000000003</v>
      </c>
      <c r="BA19" s="2">
        <v>39.299999999999997</v>
      </c>
    </row>
    <row r="21" spans="1:53" x14ac:dyDescent="0.2">
      <c r="A21" s="2" t="s">
        <v>10</v>
      </c>
      <c r="C21" s="4">
        <f t="shared" ref="C21:K21" si="0">SUM(C6:C19)</f>
        <v>98.84</v>
      </c>
      <c r="D21" s="4">
        <f t="shared" si="0"/>
        <v>99.31</v>
      </c>
      <c r="E21" s="4">
        <f t="shared" si="0"/>
        <v>101.3</v>
      </c>
      <c r="F21" s="4">
        <f t="shared" si="0"/>
        <v>98.9</v>
      </c>
      <c r="G21" s="4">
        <f t="shared" si="0"/>
        <v>99.88</v>
      </c>
      <c r="H21" s="4">
        <f t="shared" si="0"/>
        <v>99.72999999999999</v>
      </c>
      <c r="I21" s="4">
        <f t="shared" si="0"/>
        <v>98.03</v>
      </c>
      <c r="J21" s="4">
        <f t="shared" si="0"/>
        <v>96.860000000000014</v>
      </c>
      <c r="K21" s="4">
        <f t="shared" si="0"/>
        <v>97.98</v>
      </c>
      <c r="L21" s="4"/>
      <c r="M21" s="4">
        <f>SUM(M6:M19)</f>
        <v>97.509999999999991</v>
      </c>
      <c r="N21" s="4">
        <f>SUM(N6:N19)</f>
        <v>98.76</v>
      </c>
      <c r="O21" s="4"/>
      <c r="P21" s="4">
        <f>SUM(P6:P19)</f>
        <v>100.72999999999999</v>
      </c>
      <c r="Q21" s="4">
        <f>SUM(Q6:Q19)</f>
        <v>99.460000000000008</v>
      </c>
      <c r="R21" s="4">
        <f>SUM(R6:R19)</f>
        <v>98.76</v>
      </c>
      <c r="S21" s="4"/>
      <c r="T21" s="4">
        <f>SUM(T6:T19)</f>
        <v>98.759999999999991</v>
      </c>
      <c r="U21" s="4">
        <f>SUM(U6:U19)</f>
        <v>99.06</v>
      </c>
      <c r="V21" s="4">
        <f>SUM(V6:V19)</f>
        <v>97.97</v>
      </c>
      <c r="W21" s="4"/>
      <c r="X21" s="4">
        <f>SUM(X6:X19)</f>
        <v>98.11</v>
      </c>
      <c r="Y21" s="4"/>
      <c r="Z21" s="4">
        <f t="shared" ref="Z21:AN21" si="1">SUM(Z6:Z19)</f>
        <v>100.21000000000001</v>
      </c>
      <c r="AA21" s="4">
        <f t="shared" si="1"/>
        <v>98.28</v>
      </c>
      <c r="AB21" s="4">
        <f t="shared" si="1"/>
        <v>99.13</v>
      </c>
      <c r="AC21" s="4">
        <f t="shared" si="1"/>
        <v>99.199999999999989</v>
      </c>
      <c r="AD21" s="4">
        <f t="shared" si="1"/>
        <v>99.13</v>
      </c>
      <c r="AE21" s="4">
        <f t="shared" si="1"/>
        <v>99.080000000000013</v>
      </c>
      <c r="AF21" s="4">
        <f t="shared" si="1"/>
        <v>99.97</v>
      </c>
      <c r="AG21" s="4">
        <f t="shared" si="1"/>
        <v>100.53999999999999</v>
      </c>
      <c r="AH21" s="4">
        <f t="shared" si="1"/>
        <v>100.55000000000001</v>
      </c>
      <c r="AI21" s="4">
        <f t="shared" si="1"/>
        <v>100.46000000000001</v>
      </c>
      <c r="AJ21" s="4">
        <f t="shared" si="1"/>
        <v>99.169999999999987</v>
      </c>
      <c r="AK21" s="4">
        <f t="shared" si="1"/>
        <v>98.710000000000008</v>
      </c>
      <c r="AL21" s="4">
        <f t="shared" si="1"/>
        <v>100.74000000000001</v>
      </c>
      <c r="AM21" s="4">
        <f t="shared" si="1"/>
        <v>100.31</v>
      </c>
      <c r="AN21" s="4">
        <f t="shared" si="1"/>
        <v>100.09</v>
      </c>
      <c r="AP21" s="4">
        <f>SUM(AP6:AP19)</f>
        <v>100.21000000000001</v>
      </c>
      <c r="AQ21" s="4">
        <f>SUM(AQ6:AQ19)</f>
        <v>98.28</v>
      </c>
      <c r="AR21" s="4"/>
      <c r="AS21" s="4">
        <f>SUM(AS6:AS19)</f>
        <v>99.97</v>
      </c>
      <c r="AT21" s="4">
        <f>SUM(AT6:AT19)</f>
        <v>100.53999999999999</v>
      </c>
      <c r="AU21" s="4">
        <f>SUM(AU6:AU19)</f>
        <v>100.55000000000001</v>
      </c>
      <c r="AV21" s="4">
        <f>SUM(AV6:AV19)</f>
        <v>100.46000000000001</v>
      </c>
      <c r="AW21" s="4"/>
      <c r="AX21" s="4">
        <f>SUM(AX6:AX19)</f>
        <v>99.199999999999989</v>
      </c>
      <c r="AY21" s="4">
        <f>SUM(AY6:AY19)</f>
        <v>99.13</v>
      </c>
      <c r="AZ21" s="4">
        <f>SUM(AZ6:AZ19)</f>
        <v>99.080000000000013</v>
      </c>
      <c r="BA21" s="4">
        <f>SUM(BA6:BA19)</f>
        <v>100.09</v>
      </c>
    </row>
    <row r="22" spans="1:53" x14ac:dyDescent="0.2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</row>
    <row r="23" spans="1:53" x14ac:dyDescent="0.2">
      <c r="A23" s="10" t="s">
        <v>12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</row>
    <row r="24" spans="1:53" x14ac:dyDescent="0.2"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</row>
    <row r="25" spans="1:53" x14ac:dyDescent="0.2">
      <c r="A25" s="3" t="s">
        <v>2</v>
      </c>
      <c r="B25" s="5"/>
      <c r="C25" s="11">
        <v>1.5396466924952848E-2</v>
      </c>
      <c r="D25" s="11">
        <v>1.8010596760751545E-2</v>
      </c>
      <c r="E25" s="11">
        <v>1.81148583430598E-2</v>
      </c>
      <c r="F25" s="11">
        <v>1.826996684388376E-2</v>
      </c>
      <c r="G25" s="11">
        <v>0.10556815357995979</v>
      </c>
      <c r="H25" s="11">
        <v>7.5662384372990901E-2</v>
      </c>
      <c r="I25" s="11">
        <v>3.0309989824101231E-2</v>
      </c>
      <c r="J25" s="11">
        <v>4.559247422831722E-2</v>
      </c>
      <c r="K25" s="11">
        <v>3.3300409137528603E-2</v>
      </c>
      <c r="L25" s="11"/>
      <c r="M25" s="11">
        <v>4.7327623954647926E-3</v>
      </c>
      <c r="N25" s="11">
        <v>1.2272576750448322E-2</v>
      </c>
      <c r="O25" s="11"/>
      <c r="P25" s="11">
        <v>0.11251838128095742</v>
      </c>
      <c r="Q25" s="11">
        <v>3.4149851196741104E-2</v>
      </c>
      <c r="R25" s="11">
        <v>3.1582627695809148E-2</v>
      </c>
      <c r="S25" s="11"/>
      <c r="T25" s="11">
        <v>4.5734388201954919E-2</v>
      </c>
      <c r="U25" s="11">
        <v>1.9209641207598389E-2</v>
      </c>
      <c r="V25" s="11">
        <v>1.4593396886710307E-2</v>
      </c>
      <c r="W25" s="11"/>
      <c r="X25" s="11">
        <v>2.3628493950792313E-2</v>
      </c>
      <c r="Y25" s="11"/>
      <c r="Z25" s="11">
        <v>4.3419750373151957E-3</v>
      </c>
      <c r="AA25" s="11">
        <v>1.2985741146249343E-2</v>
      </c>
      <c r="AB25" s="11">
        <v>1.4597076720148467E-2</v>
      </c>
      <c r="AC25" s="11">
        <v>1.1367422811397503E-2</v>
      </c>
      <c r="AD25" s="11">
        <v>4.6510600136307817E-3</v>
      </c>
      <c r="AE25" s="11">
        <v>1.4257381667583108E-2</v>
      </c>
      <c r="AF25" s="11">
        <v>0.1052439199885689</v>
      </c>
      <c r="AG25" s="11">
        <v>7.7312080932832192E-2</v>
      </c>
      <c r="AH25" s="11">
        <v>0.10172106378166916</v>
      </c>
      <c r="AI25" s="11">
        <v>9.2108685987185468E-2</v>
      </c>
      <c r="AJ25" s="11">
        <v>4.1811464934356959E-2</v>
      </c>
      <c r="AK25" s="11">
        <v>2.3620845526534859E-2</v>
      </c>
      <c r="AL25" s="11">
        <v>4.5733601206360781E-2</v>
      </c>
      <c r="AM25" s="11">
        <v>3.982238421877881E-2</v>
      </c>
      <c r="AN25" s="11">
        <v>2.2155077605905044E-2</v>
      </c>
      <c r="AP25" s="11">
        <v>4.3419750373151957E-3</v>
      </c>
      <c r="AQ25" s="11">
        <v>1.2985741146249343E-2</v>
      </c>
      <c r="AR25" s="11"/>
      <c r="AS25" s="11">
        <v>0.1052439199885689</v>
      </c>
      <c r="AT25" s="11">
        <v>7.7312080932832192E-2</v>
      </c>
      <c r="AU25" s="11">
        <v>0.10172106378166916</v>
      </c>
      <c r="AV25" s="11">
        <v>9.2108685987185468E-2</v>
      </c>
      <c r="AW25" s="11"/>
      <c r="AX25" s="11">
        <v>1.1367422811397503E-2</v>
      </c>
      <c r="AY25" s="11">
        <v>4.6510600136307817E-3</v>
      </c>
      <c r="AZ25" s="11">
        <v>1.4257381667583108E-2</v>
      </c>
      <c r="BA25" s="11">
        <v>2.2155077605905044E-2</v>
      </c>
    </row>
    <row r="26" spans="1:53" x14ac:dyDescent="0.2">
      <c r="A26" s="3" t="s">
        <v>26</v>
      </c>
      <c r="B26" s="5"/>
      <c r="C26" s="11">
        <v>2.5307794464283679E-2</v>
      </c>
      <c r="D26" s="11">
        <v>3.187665603809104E-2</v>
      </c>
      <c r="E26" s="11">
        <v>2.8053538520664761E-2</v>
      </c>
      <c r="F26" s="11">
        <v>2.4730830697928138E-2</v>
      </c>
      <c r="G26" s="11">
        <v>3.8454816664611265E-2</v>
      </c>
      <c r="H26" s="11">
        <v>4.4751107583460147E-2</v>
      </c>
      <c r="I26" s="11">
        <v>2.973543244847373E-2</v>
      </c>
      <c r="J26" s="11">
        <v>3.7264643243699151E-2</v>
      </c>
      <c r="K26" s="11">
        <v>3.3030763157653631E-2</v>
      </c>
      <c r="L26" s="11"/>
      <c r="M26" s="11">
        <v>8.5858484879290809E-3</v>
      </c>
      <c r="N26" s="11">
        <v>2.6107006892343833E-2</v>
      </c>
      <c r="O26" s="11"/>
      <c r="P26" s="11">
        <v>5.2889897111205994E-2</v>
      </c>
      <c r="Q26" s="11">
        <v>3.5116368794725801E-2</v>
      </c>
      <c r="R26" s="11">
        <v>3.5087875658751752E-2</v>
      </c>
      <c r="S26" s="11"/>
      <c r="T26" s="11">
        <v>3.7018062942472431E-2</v>
      </c>
      <c r="U26" s="11">
        <v>2.5139976149272915E-2</v>
      </c>
      <c r="V26" s="11">
        <v>2.3022464949780049E-2</v>
      </c>
      <c r="W26" s="11"/>
      <c r="X26" s="11">
        <v>2.0636309601845076E-2</v>
      </c>
      <c r="Y26" s="11"/>
      <c r="Z26" s="11">
        <v>1.365214497454242E-2</v>
      </c>
      <c r="AA26" s="11">
        <v>3.0584477862689356E-2</v>
      </c>
      <c r="AB26" s="11">
        <v>2.5924005925241585E-2</v>
      </c>
      <c r="AC26" s="11">
        <v>2.6095543089740391E-2</v>
      </c>
      <c r="AD26" s="11">
        <v>1.2965138330642653E-2</v>
      </c>
      <c r="AE26" s="11">
        <v>2.5412444754678385E-2</v>
      </c>
      <c r="AF26" s="11">
        <v>4.7099386096552495E-2</v>
      </c>
      <c r="AG26" s="11">
        <v>3.7696491317587885E-2</v>
      </c>
      <c r="AH26" s="11">
        <v>4.0631906423609268E-2</v>
      </c>
      <c r="AI26" s="11">
        <v>3.9059835370564323E-2</v>
      </c>
      <c r="AJ26" s="11">
        <v>3.4180162812493371E-2</v>
      </c>
      <c r="AK26" s="11">
        <v>2.8591556979742524E-2</v>
      </c>
      <c r="AL26" s="11">
        <v>3.530754226357171E-2</v>
      </c>
      <c r="AM26" s="11">
        <v>4.4260375029831531E-2</v>
      </c>
      <c r="AN26" s="11">
        <v>2.0668925218536947E-2</v>
      </c>
      <c r="AP26" s="11">
        <v>1.365214497454242E-2</v>
      </c>
      <c r="AQ26" s="11">
        <v>3.0584477862689356E-2</v>
      </c>
      <c r="AR26" s="11"/>
      <c r="AS26" s="11">
        <v>4.7099386096552495E-2</v>
      </c>
      <c r="AT26" s="11">
        <v>3.7696491317587885E-2</v>
      </c>
      <c r="AU26" s="11">
        <v>4.0631906423609268E-2</v>
      </c>
      <c r="AV26" s="11">
        <v>3.9059835370564323E-2</v>
      </c>
      <c r="AW26" s="11"/>
      <c r="AX26" s="11">
        <v>2.6095543089740391E-2</v>
      </c>
      <c r="AY26" s="11">
        <v>1.2965138330642653E-2</v>
      </c>
      <c r="AZ26" s="11">
        <v>2.5412444754678385E-2</v>
      </c>
      <c r="BA26" s="11">
        <v>2.0668925218536947E-2</v>
      </c>
    </row>
    <row r="27" spans="1:53" x14ac:dyDescent="0.2">
      <c r="A27" s="3" t="s">
        <v>1</v>
      </c>
      <c r="B27" s="5"/>
      <c r="C27" s="11">
        <v>1.068941072754177E-2</v>
      </c>
      <c r="D27" s="11">
        <v>1.1789806836581996E-2</v>
      </c>
      <c r="E27" s="11">
        <v>1.3604897369873045E-2</v>
      </c>
      <c r="F27" s="11">
        <v>1.4460233363812681E-2</v>
      </c>
      <c r="G27" s="11">
        <v>9.8266522145215862E-3</v>
      </c>
      <c r="H27" s="11">
        <v>8.839104457715909E-3</v>
      </c>
      <c r="I27" s="11">
        <v>8.1412730890684899E-4</v>
      </c>
      <c r="J27" s="11">
        <v>6.4040326636648996E-3</v>
      </c>
      <c r="K27" s="11">
        <v>0</v>
      </c>
      <c r="L27" s="11"/>
      <c r="M27" s="11">
        <v>8.2944177013852642E-3</v>
      </c>
      <c r="N27" s="11">
        <v>0</v>
      </c>
      <c r="O27" s="11"/>
      <c r="P27" s="11">
        <v>7.5708438462923381E-3</v>
      </c>
      <c r="Q27" s="11">
        <v>1.8649854544682511E-2</v>
      </c>
      <c r="R27" s="11">
        <v>1.440037645625596E-2</v>
      </c>
      <c r="S27" s="11"/>
      <c r="T27" s="11">
        <v>6.2881119831747646E-3</v>
      </c>
      <c r="U27" s="11">
        <v>9.6363143967716728E-3</v>
      </c>
      <c r="V27" s="11">
        <v>8.3658844397942658E-3</v>
      </c>
      <c r="W27" s="11"/>
      <c r="X27" s="11">
        <v>8.1546701757771196E-3</v>
      </c>
      <c r="Y27" s="11"/>
      <c r="Z27" s="11">
        <v>5.9879583336694643E-3</v>
      </c>
      <c r="AA27" s="11">
        <v>3.7471501467112788E-3</v>
      </c>
      <c r="AB27" s="11">
        <v>0</v>
      </c>
      <c r="AC27" s="11">
        <v>4.4985190176457159E-3</v>
      </c>
      <c r="AD27" s="11">
        <v>5.2588580217776517E-3</v>
      </c>
      <c r="AE27" s="11">
        <v>5.855097650486119E-3</v>
      </c>
      <c r="AF27" s="11">
        <v>5.0381853017744819E-3</v>
      </c>
      <c r="AG27" s="11">
        <v>1.3135733948721218E-2</v>
      </c>
      <c r="AH27" s="11">
        <v>1.1937651427176448E-2</v>
      </c>
      <c r="AI27" s="11">
        <v>6.6174081234767427E-3</v>
      </c>
      <c r="AJ27" s="11">
        <v>1.2206344130277609E-2</v>
      </c>
      <c r="AK27" s="11">
        <v>1.1281660669460314E-2</v>
      </c>
      <c r="AL27" s="11">
        <v>1.6379961846629897E-2</v>
      </c>
      <c r="AM27" s="11">
        <v>3.752195988324747E-3</v>
      </c>
      <c r="AN27" s="11">
        <v>6.8661942664950525E-3</v>
      </c>
      <c r="AP27" s="11">
        <v>5.9879583336694643E-3</v>
      </c>
      <c r="AQ27" s="11">
        <v>3.7471501467112788E-3</v>
      </c>
      <c r="AR27" s="11"/>
      <c r="AS27" s="11">
        <v>5.0381853017744819E-3</v>
      </c>
      <c r="AT27" s="11">
        <v>1.3135733948721218E-2</v>
      </c>
      <c r="AU27" s="11">
        <v>1.1937651427176448E-2</v>
      </c>
      <c r="AV27" s="11">
        <v>6.6174081234767427E-3</v>
      </c>
      <c r="AW27" s="11"/>
      <c r="AX27" s="11">
        <v>4.4985190176457159E-3</v>
      </c>
      <c r="AY27" s="11">
        <v>5.2588580217776517E-3</v>
      </c>
      <c r="AZ27" s="11">
        <v>5.855097650486119E-3</v>
      </c>
      <c r="BA27" s="11">
        <v>6.8661942664950525E-3</v>
      </c>
    </row>
    <row r="28" spans="1:53" x14ac:dyDescent="0.2">
      <c r="A28" s="3" t="s">
        <v>3</v>
      </c>
      <c r="B28" s="5"/>
      <c r="C28" s="11">
        <v>4.1164126168661468E-4</v>
      </c>
      <c r="D28" s="11">
        <v>5.2280710669822981E-3</v>
      </c>
      <c r="E28" s="11">
        <v>1.7463816173458198E-3</v>
      </c>
      <c r="F28" s="11">
        <v>2.4749015047100236E-3</v>
      </c>
      <c r="G28" s="11">
        <v>2.3065421570314156E-3</v>
      </c>
      <c r="H28" s="11">
        <v>2.2692489504459387E-3</v>
      </c>
      <c r="I28" s="11">
        <v>2.0900958350520958E-3</v>
      </c>
      <c r="J28" s="11">
        <v>2.2874391908640854E-3</v>
      </c>
      <c r="K28" s="11">
        <v>1.8174353859214652E-3</v>
      </c>
      <c r="L28" s="11"/>
      <c r="M28" s="11">
        <v>2.1981031256489104E-3</v>
      </c>
      <c r="N28" s="11">
        <v>4.2475400468148872E-3</v>
      </c>
      <c r="O28" s="11"/>
      <c r="P28" s="11">
        <v>0</v>
      </c>
      <c r="Q28" s="11">
        <v>0</v>
      </c>
      <c r="R28" s="11">
        <v>1.5345976676615714E-3</v>
      </c>
      <c r="S28" s="11"/>
      <c r="T28" s="11">
        <v>4.0709362534320686E-3</v>
      </c>
      <c r="U28" s="11">
        <v>3.9857525325469939E-3</v>
      </c>
      <c r="V28" s="11">
        <v>3.6026940976091083E-3</v>
      </c>
      <c r="W28" s="11"/>
      <c r="X28" s="11">
        <v>1.8143972144070884E-3</v>
      </c>
      <c r="Y28" s="11"/>
      <c r="Z28" s="11">
        <v>5.7480860621100926E-3</v>
      </c>
      <c r="AA28" s="11">
        <v>4.3977132768287363E-3</v>
      </c>
      <c r="AB28" s="11">
        <v>1.3605697677305021E-3</v>
      </c>
      <c r="AC28" s="11">
        <v>2.3097949816494254E-3</v>
      </c>
      <c r="AD28" s="11">
        <v>4.3203138882861496E-3</v>
      </c>
      <c r="AE28" s="11">
        <v>4.9194645475746576E-3</v>
      </c>
      <c r="AF28" s="11">
        <v>3.4491870416348313E-3</v>
      </c>
      <c r="AG28" s="11">
        <v>3.372315670560067E-3</v>
      </c>
      <c r="AH28" s="11">
        <v>3.1360067692060892E-3</v>
      </c>
      <c r="AI28" s="11">
        <v>2.548314681205682E-3</v>
      </c>
      <c r="AJ28" s="11">
        <v>4.4568390114655331E-3</v>
      </c>
      <c r="AK28" s="11">
        <v>3.5859230269856841E-3</v>
      </c>
      <c r="AL28" s="11">
        <v>8.2725266295120958E-3</v>
      </c>
      <c r="AM28" s="11">
        <v>4.1284079573116351E-3</v>
      </c>
      <c r="AN28" s="11">
        <v>4.0678775010099819E-3</v>
      </c>
      <c r="AP28" s="11">
        <v>5.7480860621100926E-3</v>
      </c>
      <c r="AQ28" s="11">
        <v>4.3977132768287363E-3</v>
      </c>
      <c r="AR28" s="11"/>
      <c r="AS28" s="11">
        <v>3.4491870416348313E-3</v>
      </c>
      <c r="AT28" s="11">
        <v>3.372315670560067E-3</v>
      </c>
      <c r="AU28" s="11">
        <v>3.1360067692060892E-3</v>
      </c>
      <c r="AV28" s="11">
        <v>2.548314681205682E-3</v>
      </c>
      <c r="AW28" s="11"/>
      <c r="AX28" s="11">
        <v>2.3097949816494254E-3</v>
      </c>
      <c r="AY28" s="11">
        <v>4.3203138882861496E-3</v>
      </c>
      <c r="AZ28" s="11">
        <v>4.9194645475746576E-3</v>
      </c>
      <c r="BA28" s="11">
        <v>4.0678775010099819E-3</v>
      </c>
    </row>
    <row r="29" spans="1:53" x14ac:dyDescent="0.2">
      <c r="A29" s="3" t="s">
        <v>4</v>
      </c>
      <c r="B29" s="6"/>
      <c r="C29" s="13">
        <v>2.6261261196285971E-2</v>
      </c>
      <c r="D29" s="13">
        <v>2.7289022872224424E-2</v>
      </c>
      <c r="E29" s="13">
        <v>2.9450426746301397E-2</v>
      </c>
      <c r="F29" s="13">
        <v>2.7271907430347096E-2</v>
      </c>
      <c r="G29" s="13">
        <v>2.85937761886365E-2</v>
      </c>
      <c r="H29" s="13">
        <v>0.11894178367493921</v>
      </c>
      <c r="I29" s="13">
        <v>9.7944838401590642E-2</v>
      </c>
      <c r="J29" s="13">
        <v>8.6563352351097328E-2</v>
      </c>
      <c r="K29" s="13">
        <v>8.2702719858022425E-2</v>
      </c>
      <c r="L29" s="13"/>
      <c r="M29" s="13">
        <v>3.2986209712074208E-2</v>
      </c>
      <c r="N29" s="13">
        <v>4.4818661859980444E-2</v>
      </c>
      <c r="O29" s="13"/>
      <c r="P29" s="13">
        <v>3.7074163483025328E-2</v>
      </c>
      <c r="Q29" s="13">
        <v>2.5595366010190069E-2</v>
      </c>
      <c r="R29" s="13">
        <v>1.5534850235712522E-2</v>
      </c>
      <c r="S29" s="13"/>
      <c r="T29" s="13">
        <v>6.9364920383495787E-2</v>
      </c>
      <c r="U29" s="13">
        <v>7.6522219709748386E-3</v>
      </c>
      <c r="V29" s="13">
        <v>1.1090142329981116E-2</v>
      </c>
      <c r="W29" s="13"/>
      <c r="X29" s="13">
        <v>0</v>
      </c>
      <c r="Y29" s="13"/>
      <c r="Z29" s="13">
        <v>0</v>
      </c>
      <c r="AA29" s="13">
        <v>5.3561187712453065E-2</v>
      </c>
      <c r="AB29" s="13">
        <v>5.3973541037836748E-2</v>
      </c>
      <c r="AC29" s="13">
        <v>7.564839853926939E-3</v>
      </c>
      <c r="AD29" s="13">
        <v>6.5773144069683313E-3</v>
      </c>
      <c r="AE29" s="13">
        <v>1.1888049010198106E-2</v>
      </c>
      <c r="AF29" s="13">
        <v>3.7507836249027815E-2</v>
      </c>
      <c r="AG29" s="13">
        <v>8.801257508478523E-3</v>
      </c>
      <c r="AH29" s="13">
        <v>4.1666674554701667E-2</v>
      </c>
      <c r="AI29" s="13">
        <v>4.2860284312054082E-2</v>
      </c>
      <c r="AJ29" s="13">
        <v>1.987083280295205E-2</v>
      </c>
      <c r="AK29" s="13">
        <v>3.5035290189728806E-2</v>
      </c>
      <c r="AL29" s="13">
        <v>2.1110321320144038E-2</v>
      </c>
      <c r="AM29" s="13">
        <v>5.4591049913981789E-2</v>
      </c>
      <c r="AN29" s="13">
        <v>5.6621725677519696E-3</v>
      </c>
      <c r="AP29" s="13">
        <v>0</v>
      </c>
      <c r="AQ29" s="13">
        <v>5.3561187712453065E-2</v>
      </c>
      <c r="AR29" s="13"/>
      <c r="AS29" s="13">
        <v>3.7507836249027815E-2</v>
      </c>
      <c r="AT29" s="13">
        <v>8.801257508478523E-3</v>
      </c>
      <c r="AU29" s="13">
        <v>4.1666674554701667E-2</v>
      </c>
      <c r="AV29" s="13">
        <v>4.2860284312054082E-2</v>
      </c>
      <c r="AW29" s="13"/>
      <c r="AX29" s="13">
        <v>7.564839853926939E-3</v>
      </c>
      <c r="AY29" s="13">
        <v>6.5773144069683313E-3</v>
      </c>
      <c r="AZ29" s="13">
        <v>1.1888049010198106E-2</v>
      </c>
      <c r="BA29" s="13">
        <v>5.6621725677519696E-3</v>
      </c>
    </row>
    <row r="30" spans="1:53" x14ac:dyDescent="0.2">
      <c r="A30" s="3" t="s">
        <v>41</v>
      </c>
      <c r="B30" s="6"/>
      <c r="C30" s="13">
        <v>3.1193220547160488E-2</v>
      </c>
      <c r="D30" s="13">
        <v>3.2742759976371445E-2</v>
      </c>
      <c r="E30" s="13">
        <v>2.7676195420140118E-2</v>
      </c>
      <c r="F30" s="13">
        <v>1.4651742088299068E-2</v>
      </c>
      <c r="G30" s="13">
        <v>5.2230499806290888E-2</v>
      </c>
      <c r="H30" s="13">
        <v>3.0730851326722975E-2</v>
      </c>
      <c r="I30" s="13">
        <v>2.6232120963307119E-2</v>
      </c>
      <c r="J30" s="13">
        <v>2.5391138548916919E-2</v>
      </c>
      <c r="K30" s="13">
        <v>2.0360201883260983E-2</v>
      </c>
      <c r="L30" s="13"/>
      <c r="M30" s="13">
        <v>6.343866416243244E-3</v>
      </c>
      <c r="N30" s="13">
        <v>1.0707326974234698E-2</v>
      </c>
      <c r="O30" s="13"/>
      <c r="P30" s="13">
        <v>6.1880293284040919E-2</v>
      </c>
      <c r="Q30" s="13">
        <v>4.5845400957388899E-2</v>
      </c>
      <c r="R30" s="13">
        <v>3.0723885227278803E-2</v>
      </c>
      <c r="S30" s="13"/>
      <c r="T30" s="13">
        <v>2.8421942437807136E-2</v>
      </c>
      <c r="U30" s="13">
        <v>2.6850824021666844E-2</v>
      </c>
      <c r="V30" s="13">
        <v>3.0516050539880067E-2</v>
      </c>
      <c r="W30" s="13"/>
      <c r="X30" s="13">
        <v>3.6686251060897665E-2</v>
      </c>
      <c r="Y30" s="13"/>
      <c r="Z30" s="13">
        <v>9.0217544648759709E-3</v>
      </c>
      <c r="AA30" s="13">
        <v>1.0739454173206485E-2</v>
      </c>
      <c r="AB30" s="13">
        <v>3.1896817096060355E-2</v>
      </c>
      <c r="AC30" s="13">
        <v>2.7026831561672158E-2</v>
      </c>
      <c r="AD30" s="13">
        <v>1.3427833581812773E-2</v>
      </c>
      <c r="AE30" s="13">
        <v>4.9025192102045818E-2</v>
      </c>
      <c r="AF30" s="13">
        <v>6.7384813582329423E-2</v>
      </c>
      <c r="AG30" s="13">
        <v>6.8877703925642964E-2</v>
      </c>
      <c r="AH30" s="13">
        <v>6.7342393408263729E-2</v>
      </c>
      <c r="AI30" s="13">
        <v>5.0287859130009306E-2</v>
      </c>
      <c r="AJ30" s="13">
        <v>3.7598728366007111E-2</v>
      </c>
      <c r="AK30" s="13">
        <v>4.5071087631666694E-2</v>
      </c>
      <c r="AL30" s="13">
        <v>3.5751344546590763E-2</v>
      </c>
      <c r="AM30" s="13">
        <v>4.3015662877421083E-2</v>
      </c>
      <c r="AN30" s="13">
        <v>2.8417195761622768E-2</v>
      </c>
      <c r="AP30" s="13">
        <v>9.0217544648759709E-3</v>
      </c>
      <c r="AQ30" s="13">
        <v>1.0739454173206485E-2</v>
      </c>
      <c r="AR30" s="13"/>
      <c r="AS30" s="13">
        <v>6.7384813582329423E-2</v>
      </c>
      <c r="AT30" s="13">
        <v>6.8877703925642964E-2</v>
      </c>
      <c r="AU30" s="13">
        <v>6.7342393408263729E-2</v>
      </c>
      <c r="AV30" s="13">
        <v>5.0287859130009306E-2</v>
      </c>
      <c r="AW30" s="13"/>
      <c r="AX30" s="13">
        <v>2.7026831561672158E-2</v>
      </c>
      <c r="AY30" s="13">
        <v>1.3427833581812773E-2</v>
      </c>
      <c r="AZ30" s="13">
        <v>4.9025192102045818E-2</v>
      </c>
      <c r="BA30" s="13">
        <v>2.8417195761622768E-2</v>
      </c>
    </row>
    <row r="31" spans="1:53" x14ac:dyDescent="0.2">
      <c r="A31" s="3" t="s">
        <v>0</v>
      </c>
      <c r="B31" s="5"/>
      <c r="C31" s="11">
        <v>9.3366533103294933E-3</v>
      </c>
      <c r="D31" s="11">
        <v>5.7952947653117934E-3</v>
      </c>
      <c r="E31" s="11">
        <v>4.3528138137664845E-4</v>
      </c>
      <c r="F31" s="11">
        <v>1.6038443093465082E-2</v>
      </c>
      <c r="G31" s="11">
        <v>6.1658028961364235E-2</v>
      </c>
      <c r="H31" s="11">
        <v>1.2867509101452002E-2</v>
      </c>
      <c r="I31" s="11">
        <v>1.8511136771969732E-2</v>
      </c>
      <c r="J31" s="11">
        <v>8.3382780335788925E-3</v>
      </c>
      <c r="K31" s="11">
        <v>7.7008531338833659E-3</v>
      </c>
      <c r="L31" s="11"/>
      <c r="M31" s="11">
        <v>6.2320425376112265E-3</v>
      </c>
      <c r="N31" s="11">
        <v>1.7758655067075723E-3</v>
      </c>
      <c r="O31" s="11"/>
      <c r="P31" s="11">
        <v>6.7177089134475412E-2</v>
      </c>
      <c r="Q31" s="11">
        <v>3.2826711864098745E-2</v>
      </c>
      <c r="R31" s="11">
        <v>1.5369334327569468E-2</v>
      </c>
      <c r="S31" s="11"/>
      <c r="T31" s="11">
        <v>1.4100427826289216E-2</v>
      </c>
      <c r="U31" s="11">
        <v>1.2024039358099063E-2</v>
      </c>
      <c r="V31" s="11">
        <v>8.9796276364162916E-3</v>
      </c>
      <c r="W31" s="11"/>
      <c r="X31" s="11">
        <v>1.6732661845682232E-2</v>
      </c>
      <c r="Y31" s="11"/>
      <c r="Z31" s="11">
        <v>1.8191913774392363E-2</v>
      </c>
      <c r="AA31" s="11">
        <v>5.343581906004295E-3</v>
      </c>
      <c r="AB31" s="11">
        <v>1.7634173119945157E-3</v>
      </c>
      <c r="AC31" s="11">
        <v>8.3647392063745819E-3</v>
      </c>
      <c r="AD31" s="11">
        <v>1.0499070616241991E-2</v>
      </c>
      <c r="AE31" s="11">
        <v>6.6417249372044199E-3</v>
      </c>
      <c r="AF31" s="11">
        <v>5.9140299182518209E-2</v>
      </c>
      <c r="AG31" s="11">
        <v>5.099285097579502E-2</v>
      </c>
      <c r="AH31" s="11">
        <v>5.5425529254300471E-2</v>
      </c>
      <c r="AI31" s="11">
        <v>5.6882218794039895E-2</v>
      </c>
      <c r="AJ31" s="11">
        <v>9.9282782818197364E-3</v>
      </c>
      <c r="AK31" s="11">
        <v>7.1502609198047847E-3</v>
      </c>
      <c r="AL31" s="11">
        <v>2.5017807276739773E-2</v>
      </c>
      <c r="AM31" s="11">
        <v>4.9048793497662845E-3</v>
      </c>
      <c r="AN31" s="11">
        <v>1.4498892957087148E-2</v>
      </c>
      <c r="AP31" s="11">
        <v>1.8191913774392363E-2</v>
      </c>
      <c r="AQ31" s="11">
        <v>5.343581906004295E-3</v>
      </c>
      <c r="AR31" s="11"/>
      <c r="AS31" s="11">
        <v>5.9140299182518209E-2</v>
      </c>
      <c r="AT31" s="11">
        <v>5.099285097579502E-2</v>
      </c>
      <c r="AU31" s="11">
        <v>5.5425529254300471E-2</v>
      </c>
      <c r="AV31" s="11">
        <v>5.6882218794039895E-2</v>
      </c>
      <c r="AW31" s="11"/>
      <c r="AX31" s="11">
        <v>8.3647392063745819E-3</v>
      </c>
      <c r="AY31" s="11">
        <v>1.0499070616241991E-2</v>
      </c>
      <c r="AZ31" s="11">
        <v>6.6417249372044199E-3</v>
      </c>
      <c r="BA31" s="11">
        <v>1.4498892957087148E-2</v>
      </c>
    </row>
    <row r="32" spans="1:53" x14ac:dyDescent="0.2">
      <c r="A32" s="3" t="s">
        <v>5</v>
      </c>
      <c r="B32" s="5"/>
      <c r="C32" s="11">
        <v>2.8814035515677592</v>
      </c>
      <c r="D32" s="11">
        <v>2.8672677916836857</v>
      </c>
      <c r="E32" s="11">
        <v>2.8809184206012386</v>
      </c>
      <c r="F32" s="11">
        <v>2.8821019749775543</v>
      </c>
      <c r="G32" s="11">
        <v>2.7013615304275844</v>
      </c>
      <c r="H32" s="11">
        <v>2.7059380105322726</v>
      </c>
      <c r="I32" s="11">
        <v>2.7943622584465988</v>
      </c>
      <c r="J32" s="11">
        <v>2.7881586417398614</v>
      </c>
      <c r="K32" s="11">
        <v>2.8210876174437298</v>
      </c>
      <c r="L32" s="11"/>
      <c r="M32" s="11">
        <v>2.9306267496236433</v>
      </c>
      <c r="N32" s="11">
        <v>2.9000710219694699</v>
      </c>
      <c r="O32" s="11"/>
      <c r="P32" s="11">
        <v>2.6608893318600026</v>
      </c>
      <c r="Q32" s="11">
        <v>2.8078164466321729</v>
      </c>
      <c r="R32" s="11">
        <v>2.8557664527309603</v>
      </c>
      <c r="S32" s="11"/>
      <c r="T32" s="11">
        <v>2.7950012099713732</v>
      </c>
      <c r="U32" s="11">
        <v>2.8955012303630694</v>
      </c>
      <c r="V32" s="11">
        <v>2.8998297391198289</v>
      </c>
      <c r="W32" s="11"/>
      <c r="X32" s="11">
        <v>2.8923472161505988</v>
      </c>
      <c r="Y32" s="11"/>
      <c r="Z32" s="11">
        <v>2.9430561673530944</v>
      </c>
      <c r="AA32" s="11">
        <v>2.8786406937758571</v>
      </c>
      <c r="AB32" s="11">
        <v>2.8704845721409873</v>
      </c>
      <c r="AC32" s="11">
        <v>2.9127723094775932</v>
      </c>
      <c r="AD32" s="11">
        <v>2.9423004111406397</v>
      </c>
      <c r="AE32" s="11">
        <v>2.8820006453302294</v>
      </c>
      <c r="AF32" s="11">
        <v>2.6751363725575938</v>
      </c>
      <c r="AG32" s="11">
        <v>2.7398115657203821</v>
      </c>
      <c r="AH32" s="11">
        <v>2.6781387743810732</v>
      </c>
      <c r="AI32" s="11">
        <v>2.7096353936014643</v>
      </c>
      <c r="AJ32" s="11">
        <v>2.8399473496606276</v>
      </c>
      <c r="AK32" s="11">
        <v>2.845663375056076</v>
      </c>
      <c r="AL32" s="11">
        <v>2.8124268949104509</v>
      </c>
      <c r="AM32" s="11">
        <v>2.8055250446645839</v>
      </c>
      <c r="AN32" s="11">
        <v>2.8976636641215907</v>
      </c>
      <c r="AP32" s="11">
        <v>2.9430561673530944</v>
      </c>
      <c r="AQ32" s="11">
        <v>2.8786406937758571</v>
      </c>
      <c r="AR32" s="11"/>
      <c r="AS32" s="11">
        <v>2.6751363725575938</v>
      </c>
      <c r="AT32" s="11">
        <v>2.7398115657203821</v>
      </c>
      <c r="AU32" s="11">
        <v>2.6781387743810732</v>
      </c>
      <c r="AV32" s="11">
        <v>2.7096353936014643</v>
      </c>
      <c r="AW32" s="11"/>
      <c r="AX32" s="11">
        <v>2.9127723094775932</v>
      </c>
      <c r="AY32" s="11">
        <v>2.9423004111406397</v>
      </c>
      <c r="AZ32" s="11">
        <v>2.8820006453302294</v>
      </c>
      <c r="BA32" s="11">
        <v>2.8976636641215907</v>
      </c>
    </row>
    <row r="33" spans="1:55" x14ac:dyDescent="0.2">
      <c r="A33" s="3" t="s">
        <v>9</v>
      </c>
      <c r="B33" s="4"/>
      <c r="C33" s="13">
        <v>6.0504752102552137</v>
      </c>
      <c r="D33" s="13">
        <v>6.0900002709847518</v>
      </c>
      <c r="E33" s="13">
        <v>6.0679565774661155</v>
      </c>
      <c r="F33" s="13">
        <v>6.0644109943798155</v>
      </c>
      <c r="G33" s="13">
        <v>6.1480381144540672</v>
      </c>
      <c r="H33" s="13">
        <v>6.095149495375515</v>
      </c>
      <c r="I33" s="13">
        <v>6.0291836292305883</v>
      </c>
      <c r="J33" s="13">
        <v>6.0663995320073614</v>
      </c>
      <c r="K33" s="13">
        <v>6.0397309825726371</v>
      </c>
      <c r="L33" s="13"/>
      <c r="M33" s="13">
        <v>6.0438863229695396</v>
      </c>
      <c r="N33" s="13">
        <v>6.0588632509117177</v>
      </c>
      <c r="O33" s="13"/>
      <c r="P33" s="13">
        <v>6.1596969119314275</v>
      </c>
      <c r="Q33" s="13">
        <v>6.1054606562986402</v>
      </c>
      <c r="R33" s="13">
        <v>6.105924338739821</v>
      </c>
      <c r="S33" s="13"/>
      <c r="T33" s="13">
        <v>6.069308412217179</v>
      </c>
      <c r="U33" s="13">
        <v>6.0744294533344645</v>
      </c>
      <c r="V33" s="13">
        <v>6.0849923334251814</v>
      </c>
      <c r="W33" s="13"/>
      <c r="X33" s="13">
        <v>6.1622233023891448</v>
      </c>
      <c r="Y33" s="13"/>
      <c r="Z33" s="13">
        <v>6.0018331490801167</v>
      </c>
      <c r="AA33" s="13">
        <v>5.98845163243094</v>
      </c>
      <c r="AB33" s="13">
        <v>5.9994668302298937</v>
      </c>
      <c r="AC33" s="13">
        <v>6.0158206932126808</v>
      </c>
      <c r="AD33" s="13">
        <v>6.0036786290463064</v>
      </c>
      <c r="AE33" s="13">
        <v>6.0303317409130912</v>
      </c>
      <c r="AF33" s="13">
        <v>6.0901473717546457</v>
      </c>
      <c r="AG33" s="13">
        <v>6.0863140464881331</v>
      </c>
      <c r="AH33" s="13">
        <v>6.0905269466655296</v>
      </c>
      <c r="AI33" s="13">
        <v>6.0697798613533376</v>
      </c>
      <c r="AJ33" s="13">
        <v>6.0500627704256384</v>
      </c>
      <c r="AK33" s="13">
        <v>6.0285895739141226</v>
      </c>
      <c r="AL33" s="13">
        <v>6.0484668932437691</v>
      </c>
      <c r="AM33" s="13">
        <v>6.0323110154949884</v>
      </c>
      <c r="AN33" s="13">
        <v>6.0266749268010029</v>
      </c>
      <c r="AP33" s="13">
        <v>6.0018331490801167</v>
      </c>
      <c r="AQ33" s="13">
        <v>5.98845163243094</v>
      </c>
      <c r="AR33" s="13"/>
      <c r="AS33" s="13">
        <v>6.0901473717546457</v>
      </c>
      <c r="AT33" s="13">
        <v>6.0863140464881331</v>
      </c>
      <c r="AU33" s="13">
        <v>6.0905269466655296</v>
      </c>
      <c r="AV33" s="13">
        <v>6.0697798613533376</v>
      </c>
      <c r="AW33" s="13"/>
      <c r="AX33" s="13">
        <v>6.0158206932126808</v>
      </c>
      <c r="AY33" s="13">
        <v>6.0036786290463064</v>
      </c>
      <c r="AZ33" s="13">
        <v>6.0303317409130912</v>
      </c>
      <c r="BA33" s="13">
        <v>6.0266749268010029</v>
      </c>
      <c r="BC33" s="5"/>
    </row>
    <row r="34" spans="1:55" x14ac:dyDescent="0.2"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</row>
    <row r="35" spans="1:55" x14ac:dyDescent="0.2">
      <c r="A35" s="2" t="s">
        <v>37</v>
      </c>
      <c r="B35" s="5"/>
      <c r="C35" s="11">
        <f t="shared" ref="C35:K35" si="2">C27+C28</f>
        <v>1.1101051989228384E-2</v>
      </c>
      <c r="D35" s="11">
        <f t="shared" si="2"/>
        <v>1.7017877903564294E-2</v>
      </c>
      <c r="E35" s="11">
        <f t="shared" si="2"/>
        <v>1.5351278987218865E-2</v>
      </c>
      <c r="F35" s="11">
        <f t="shared" si="2"/>
        <v>1.6935134868522703E-2</v>
      </c>
      <c r="G35" s="11">
        <f t="shared" si="2"/>
        <v>1.2133194371553002E-2</v>
      </c>
      <c r="H35" s="11">
        <f t="shared" si="2"/>
        <v>1.1108353408161848E-2</v>
      </c>
      <c r="I35" s="11">
        <f t="shared" si="2"/>
        <v>2.9042231439589446E-3</v>
      </c>
      <c r="J35" s="11">
        <f t="shared" si="2"/>
        <v>8.691471854528985E-3</v>
      </c>
      <c r="K35" s="11">
        <f t="shared" si="2"/>
        <v>1.8174353859214652E-3</v>
      </c>
      <c r="L35" s="11"/>
      <c r="M35" s="11">
        <f>M27+M28</f>
        <v>1.0492520827034175E-2</v>
      </c>
      <c r="N35" s="11">
        <f>N27+N28</f>
        <v>4.2475400468148872E-3</v>
      </c>
      <c r="O35" s="11"/>
      <c r="P35" s="11">
        <f>P27+P28</f>
        <v>7.5708438462923381E-3</v>
      </c>
      <c r="Q35" s="11">
        <f>Q27+Q28</f>
        <v>1.8649854544682511E-2</v>
      </c>
      <c r="R35" s="11">
        <f>R27+R28</f>
        <v>1.593497412391753E-2</v>
      </c>
      <c r="S35" s="11"/>
      <c r="T35" s="11">
        <f>T27+T28</f>
        <v>1.0359048236606834E-2</v>
      </c>
      <c r="U35" s="11">
        <f>U27+U28</f>
        <v>1.3622066929318666E-2</v>
      </c>
      <c r="V35" s="11">
        <f>V27+V28</f>
        <v>1.1968578537403374E-2</v>
      </c>
      <c r="W35" s="11"/>
      <c r="X35" s="11">
        <f>X27+X28</f>
        <v>9.9690673901842077E-3</v>
      </c>
      <c r="Y35" s="11"/>
      <c r="Z35" s="11">
        <f t="shared" ref="Z35:AN35" si="3">Z27+Z28</f>
        <v>1.1736044395779556E-2</v>
      </c>
      <c r="AA35" s="11">
        <f t="shared" si="3"/>
        <v>8.1448634235400143E-3</v>
      </c>
      <c r="AB35" s="11">
        <f t="shared" si="3"/>
        <v>1.3605697677305021E-3</v>
      </c>
      <c r="AC35" s="11">
        <f t="shared" si="3"/>
        <v>6.8083139992951413E-3</v>
      </c>
      <c r="AD35" s="11">
        <f t="shared" si="3"/>
        <v>9.5791719100638013E-3</v>
      </c>
      <c r="AE35" s="11">
        <f t="shared" si="3"/>
        <v>1.0774562198060778E-2</v>
      </c>
      <c r="AF35" s="11">
        <f t="shared" si="3"/>
        <v>8.4873723434093131E-3</v>
      </c>
      <c r="AG35" s="11">
        <f t="shared" si="3"/>
        <v>1.6508049619281286E-2</v>
      </c>
      <c r="AH35" s="11">
        <f t="shared" si="3"/>
        <v>1.5073658196382537E-2</v>
      </c>
      <c r="AI35" s="11">
        <f t="shared" si="3"/>
        <v>9.1657228046824243E-3</v>
      </c>
      <c r="AJ35" s="11">
        <f t="shared" si="3"/>
        <v>1.6663183141743143E-2</v>
      </c>
      <c r="AK35" s="11">
        <f t="shared" si="3"/>
        <v>1.4867583696445998E-2</v>
      </c>
      <c r="AL35" s="11">
        <f t="shared" si="3"/>
        <v>2.4652488476141994E-2</v>
      </c>
      <c r="AM35" s="11">
        <f t="shared" si="3"/>
        <v>7.8806039456363816E-3</v>
      </c>
      <c r="AN35" s="11">
        <f t="shared" si="3"/>
        <v>1.0934071767505035E-2</v>
      </c>
      <c r="AP35" s="11">
        <f>AP27+AP28</f>
        <v>1.1736044395779556E-2</v>
      </c>
      <c r="AQ35" s="11">
        <f>AQ27+AQ28</f>
        <v>8.1448634235400143E-3</v>
      </c>
      <c r="AR35" s="11"/>
      <c r="AS35" s="11">
        <f>AS27+AS28</f>
        <v>8.4873723434093131E-3</v>
      </c>
      <c r="AT35" s="11">
        <f>AT27+AT28</f>
        <v>1.6508049619281286E-2</v>
      </c>
      <c r="AU35" s="11">
        <f>AU27+AU28</f>
        <v>1.5073658196382537E-2</v>
      </c>
      <c r="AV35" s="11">
        <f>AV27+AV28</f>
        <v>9.1657228046824243E-3</v>
      </c>
      <c r="AW35" s="11"/>
      <c r="AX35" s="11">
        <f>AX27+AX28</f>
        <v>6.8083139992951413E-3</v>
      </c>
      <c r="AY35" s="11">
        <f>AY27+AY28</f>
        <v>9.5791719100638013E-3</v>
      </c>
      <c r="AZ35" s="11">
        <f>AZ27+AZ28</f>
        <v>1.0774562198060778E-2</v>
      </c>
      <c r="BA35" s="11">
        <f>BA27+BA28</f>
        <v>1.0934071767505035E-2</v>
      </c>
    </row>
    <row r="36" spans="1:55" x14ac:dyDescent="0.2">
      <c r="A36" s="2" t="s">
        <v>452</v>
      </c>
      <c r="B36" s="5"/>
      <c r="C36" s="13">
        <f t="shared" ref="C36:J36" si="4">C27/(C27+C28)</f>
        <v>0.9629187159842113</v>
      </c>
      <c r="D36" s="13">
        <f t="shared" si="4"/>
        <v>0.6927894831183794</v>
      </c>
      <c r="E36" s="13">
        <f t="shared" si="4"/>
        <v>0.88623868937566574</v>
      </c>
      <c r="F36" s="13">
        <f t="shared" si="4"/>
        <v>0.8538599471498679</v>
      </c>
      <c r="G36" s="13">
        <f t="shared" si="4"/>
        <v>0.80989819445741007</v>
      </c>
      <c r="H36" s="13">
        <f t="shared" si="4"/>
        <v>0.79571689276840873</v>
      </c>
      <c r="I36" s="13">
        <f t="shared" si="4"/>
        <v>0.28032532920216885</v>
      </c>
      <c r="J36" s="13">
        <f t="shared" si="4"/>
        <v>0.73681797178320974</v>
      </c>
      <c r="K36" s="13"/>
      <c r="L36" s="13"/>
      <c r="M36" s="13">
        <f>M27/(M27+M28)</f>
        <v>0.79050762329816326</v>
      </c>
      <c r="N36" s="13"/>
      <c r="O36" s="13"/>
      <c r="P36" s="13">
        <f>P27/(P27+P28)</f>
        <v>1</v>
      </c>
      <c r="Q36" s="13">
        <f>Q27/(Q27+Q28)</f>
        <v>1</v>
      </c>
      <c r="R36" s="13">
        <f>R27/(R27+R28)</f>
        <v>0.90369625606368431</v>
      </c>
      <c r="S36" s="13"/>
      <c r="T36" s="13">
        <f>T27/(T27+T28)</f>
        <v>0.60701638215698395</v>
      </c>
      <c r="U36" s="13">
        <f>U27/(U27+U28)</f>
        <v>0.70740471668301019</v>
      </c>
      <c r="V36" s="13">
        <f>V27/(V27+V28)</f>
        <v>0.69898730360082295</v>
      </c>
      <c r="W36" s="13"/>
      <c r="X36" s="13">
        <f>X27/(X27+X28)</f>
        <v>0.81799729669862709</v>
      </c>
      <c r="Y36" s="13"/>
      <c r="Z36" s="13">
        <f t="shared" ref="Z36:AN36" si="5">Z27/(Z27+Z28)</f>
        <v>0.51021946847975597</v>
      </c>
      <c r="AA36" s="13">
        <f t="shared" si="5"/>
        <v>0.46006298102941662</v>
      </c>
      <c r="AB36" s="13">
        <f t="shared" si="5"/>
        <v>0</v>
      </c>
      <c r="AC36" s="13">
        <f t="shared" si="5"/>
        <v>0.6607390637552033</v>
      </c>
      <c r="AD36" s="13">
        <f t="shared" si="5"/>
        <v>0.54898879267974487</v>
      </c>
      <c r="AE36" s="13">
        <f t="shared" si="5"/>
        <v>0.54341861347646481</v>
      </c>
      <c r="AF36" s="13">
        <f t="shared" si="5"/>
        <v>0.59360955286553163</v>
      </c>
      <c r="AG36" s="13">
        <f t="shared" si="5"/>
        <v>0.79571689276840873</v>
      </c>
      <c r="AH36" s="13">
        <f t="shared" si="5"/>
        <v>0.79195449914350013</v>
      </c>
      <c r="AI36" s="13">
        <f t="shared" si="5"/>
        <v>0.7219734072795827</v>
      </c>
      <c r="AJ36" s="13">
        <f t="shared" si="5"/>
        <v>0.7325337557923941</v>
      </c>
      <c r="AK36" s="13">
        <f t="shared" si="5"/>
        <v>0.7588092927404958</v>
      </c>
      <c r="AL36" s="13">
        <f t="shared" si="5"/>
        <v>0.66443441855705465</v>
      </c>
      <c r="AM36" s="13">
        <f t="shared" si="5"/>
        <v>0.47613051159643655</v>
      </c>
      <c r="AN36" s="13">
        <f t="shared" si="5"/>
        <v>0.62796316070475167</v>
      </c>
      <c r="AO36" s="4"/>
      <c r="AP36" s="13">
        <f>AP27/(AP27+AP28)</f>
        <v>0.51021946847975597</v>
      </c>
      <c r="AQ36" s="13">
        <f>AQ27/(AQ27+AQ28)</f>
        <v>0.46006298102941662</v>
      </c>
      <c r="AR36" s="13"/>
      <c r="AS36" s="13">
        <f>AS27/(AS27+AS28)</f>
        <v>0.59360955286553163</v>
      </c>
      <c r="AT36" s="13">
        <f>AT27/(AT27+AT28)</f>
        <v>0.79571689276840873</v>
      </c>
      <c r="AU36" s="13">
        <f>AU27/(AU27+AU28)</f>
        <v>0.79195449914350013</v>
      </c>
      <c r="AV36" s="13">
        <f>AV27/(AV27+AV28)</f>
        <v>0.7219734072795827</v>
      </c>
      <c r="AW36" s="13"/>
      <c r="AX36" s="13">
        <f>AX27/(AX27+AX28)</f>
        <v>0.6607390637552033</v>
      </c>
      <c r="AY36" s="13">
        <f>AY27/(AY27+AY28)</f>
        <v>0.54898879267974487</v>
      </c>
      <c r="AZ36" s="13">
        <f>AZ27/(AZ27+AZ28)</f>
        <v>0.54341861347646481</v>
      </c>
      <c r="BA36" s="13">
        <f>BA27/(BA27+BA28)</f>
        <v>0.62796316070475167</v>
      </c>
      <c r="BC36" s="5"/>
    </row>
    <row r="38" spans="1:55" x14ac:dyDescent="0.2">
      <c r="A38" s="10" t="s">
        <v>450</v>
      </c>
    </row>
    <row r="39" spans="1:55" x14ac:dyDescent="0.2">
      <c r="A39" s="15" t="s">
        <v>463</v>
      </c>
      <c r="B39" s="1" t="s">
        <v>464</v>
      </c>
    </row>
    <row r="40" spans="1:55" x14ac:dyDescent="0.2">
      <c r="A40" s="15" t="s">
        <v>462</v>
      </c>
      <c r="B40" s="1" t="s">
        <v>465</v>
      </c>
    </row>
    <row r="41" spans="1:55" x14ac:dyDescent="0.2">
      <c r="A41" s="15" t="s">
        <v>451</v>
      </c>
      <c r="B41" s="26" t="s">
        <v>466</v>
      </c>
    </row>
    <row r="42" spans="1:55" x14ac:dyDescent="0.2">
      <c r="A42" s="27" t="s">
        <v>453</v>
      </c>
      <c r="B42" s="1" t="s">
        <v>517</v>
      </c>
    </row>
    <row r="43" spans="1:55" x14ac:dyDescent="0.2">
      <c r="A43" s="2" t="s">
        <v>455</v>
      </c>
    </row>
    <row r="44" spans="1:55" x14ac:dyDescent="0.2">
      <c r="A44" s="2" t="s">
        <v>190</v>
      </c>
      <c r="B44" s="1" t="s">
        <v>475</v>
      </c>
    </row>
    <row r="45" spans="1:55" x14ac:dyDescent="0.2">
      <c r="A45" s="2" t="s">
        <v>456</v>
      </c>
      <c r="B45" s="1" t="s">
        <v>459</v>
      </c>
    </row>
    <row r="46" spans="1:55" x14ac:dyDescent="0.2">
      <c r="A46" s="2" t="s">
        <v>445</v>
      </c>
      <c r="B46" s="1" t="s">
        <v>459</v>
      </c>
    </row>
    <row r="47" spans="1:55" ht="18" x14ac:dyDescent="0.2">
      <c r="A47" s="30" t="s">
        <v>468</v>
      </c>
      <c r="B47" s="1" t="s">
        <v>458</v>
      </c>
    </row>
    <row r="48" spans="1:55" ht="18" x14ac:dyDescent="0.2">
      <c r="A48" s="25" t="s">
        <v>443</v>
      </c>
      <c r="B48" s="1" t="s">
        <v>458</v>
      </c>
    </row>
    <row r="49" spans="1:2" x14ac:dyDescent="0.2">
      <c r="A49" s="2" t="s">
        <v>457</v>
      </c>
    </row>
    <row r="50" spans="1:2" x14ac:dyDescent="0.2">
      <c r="A50" s="2" t="s">
        <v>180</v>
      </c>
      <c r="B50" s="1" t="s">
        <v>460</v>
      </c>
    </row>
    <row r="51" spans="1:2" x14ac:dyDescent="0.2">
      <c r="A51" s="2" t="s">
        <v>181</v>
      </c>
      <c r="B51" s="1" t="s">
        <v>461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2"/>
  <sheetViews>
    <sheetView workbookViewId="0">
      <pane xSplit="2500" ySplit="3300" topLeftCell="A21" activePane="bottomRight"/>
      <selection pane="topRight" activeCell="C2" sqref="C2"/>
      <selection pane="bottomLeft" activeCell="A36" sqref="A36:B49"/>
      <selection pane="bottomRight" activeCell="B43" sqref="B43"/>
    </sheetView>
  </sheetViews>
  <sheetFormatPr baseColWidth="10" defaultRowHeight="16" x14ac:dyDescent="0.2"/>
  <cols>
    <col min="1" max="1" width="16.83203125" style="2" customWidth="1"/>
    <col min="2" max="2" width="3.5" customWidth="1"/>
    <col min="4" max="4" width="2" customWidth="1"/>
    <col min="7" max="7" width="1.33203125" customWidth="1"/>
    <col min="9" max="9" width="1.6640625" customWidth="1"/>
    <col min="12" max="12" width="1.5" customWidth="1"/>
    <col min="14" max="14" width="11.1640625" customWidth="1"/>
    <col min="15" max="15" width="2" customWidth="1"/>
    <col min="18" max="18" width="2" customWidth="1"/>
    <col min="19" max="19" width="11.83203125" customWidth="1"/>
    <col min="20" max="20" width="5.33203125" customWidth="1"/>
    <col min="21" max="21" width="10.83203125" customWidth="1"/>
    <col min="23" max="23" width="9.33203125" customWidth="1"/>
    <col min="25" max="25" width="3" customWidth="1"/>
    <col min="28" max="28" width="2.33203125" customWidth="1"/>
    <col min="29" max="29" width="4.1640625" customWidth="1"/>
    <col min="30" max="30" width="9" customWidth="1"/>
    <col min="32" max="32" width="1.83203125" customWidth="1"/>
    <col min="34" max="34" width="3.1640625" customWidth="1"/>
    <col min="39" max="39" width="2.6640625" customWidth="1"/>
    <col min="44" max="44" width="2.5" customWidth="1"/>
    <col min="46" max="46" width="3.1640625" customWidth="1"/>
    <col min="48" max="48" width="3" customWidth="1"/>
    <col min="54" max="54" width="2.6640625" customWidth="1"/>
    <col min="56" max="56" width="2.1640625" customWidth="1"/>
    <col min="57" max="57" width="10.83203125" customWidth="1"/>
    <col min="58" max="58" width="2.33203125" customWidth="1"/>
    <col min="60" max="60" width="1.83203125" customWidth="1"/>
    <col min="62" max="62" width="2.1640625" customWidth="1"/>
    <col min="64" max="64" width="2" customWidth="1"/>
    <col min="66" max="66" width="1.83203125" customWidth="1"/>
    <col min="71" max="71" width="2.1640625" customWidth="1"/>
    <col min="73" max="73" width="2.6640625" customWidth="1"/>
    <col min="75" max="75" width="3.83203125" customWidth="1"/>
    <col min="77" max="77" width="3.83203125" customWidth="1"/>
    <col min="82" max="82" width="2.6640625" customWidth="1"/>
    <col min="84" max="84" width="3" customWidth="1"/>
    <col min="86" max="86" width="3.5" customWidth="1"/>
    <col min="88" max="88" width="2" customWidth="1"/>
    <col min="93" max="93" width="2.5" customWidth="1"/>
    <col min="95" max="95" width="3.83203125" customWidth="1"/>
    <col min="98" max="98" width="2.5" customWidth="1"/>
    <col min="101" max="101" width="3" customWidth="1"/>
    <col min="105" max="105" width="2.6640625" customWidth="1"/>
    <col min="107" max="107" width="5.5" customWidth="1"/>
    <col min="110" max="110" width="4.1640625" customWidth="1"/>
    <col min="113" max="113" width="3" customWidth="1"/>
    <col min="115" max="115" width="2.1640625" customWidth="1"/>
    <col min="118" max="118" width="2.33203125" customWidth="1"/>
    <col min="122" max="122" width="2.6640625" customWidth="1"/>
    <col min="124" max="124" width="3.1640625" customWidth="1"/>
    <col min="126" max="126" width="3" customWidth="1"/>
    <col min="129" max="129" width="2" customWidth="1"/>
    <col min="133" max="133" width="3" customWidth="1"/>
    <col min="135" max="135" width="2" customWidth="1"/>
    <col min="139" max="139" width="3.83203125" customWidth="1"/>
    <col min="141" max="141" width="7.5" customWidth="1"/>
    <col min="143" max="143" width="3" customWidth="1"/>
    <col min="145" max="145" width="1.83203125" customWidth="1"/>
    <col min="147" max="147" width="2" customWidth="1"/>
    <col min="151" max="151" width="1.83203125" customWidth="1"/>
    <col min="153" max="153" width="1.33203125" customWidth="1"/>
    <col min="155" max="155" width="2.5" customWidth="1"/>
    <col min="158" max="158" width="2.33203125" customWidth="1"/>
    <col min="160" max="160" width="4.1640625" customWidth="1"/>
  </cols>
  <sheetData>
    <row r="1" spans="1:165" x14ac:dyDescent="0.2">
      <c r="A1" s="38" t="s">
        <v>516</v>
      </c>
    </row>
    <row r="2" spans="1:165" ht="19" x14ac:dyDescent="0.25">
      <c r="C2" s="33" t="s">
        <v>478</v>
      </c>
    </row>
    <row r="3" spans="1:165" x14ac:dyDescent="0.2">
      <c r="C3" t="s">
        <v>496</v>
      </c>
    </row>
    <row r="4" spans="1:165" x14ac:dyDescent="0.2">
      <c r="C4" t="s">
        <v>501</v>
      </c>
    </row>
    <row r="5" spans="1:165" x14ac:dyDescent="0.2">
      <c r="C5" s="37" t="s">
        <v>479</v>
      </c>
    </row>
    <row r="7" spans="1:165" ht="19" x14ac:dyDescent="0.25">
      <c r="A7" s="2" t="s">
        <v>454</v>
      </c>
      <c r="C7" s="18" t="s">
        <v>191</v>
      </c>
      <c r="EL7" s="19" t="s">
        <v>192</v>
      </c>
    </row>
    <row r="8" spans="1:165" s="2" customFormat="1" ht="19" x14ac:dyDescent="0.25">
      <c r="A8" s="2" t="s">
        <v>446</v>
      </c>
      <c r="C8" s="20" t="s">
        <v>190</v>
      </c>
      <c r="E8" s="25" t="s">
        <v>443</v>
      </c>
      <c r="F8" s="25" t="s">
        <v>443</v>
      </c>
      <c r="H8" s="25" t="s">
        <v>443</v>
      </c>
      <c r="J8" s="25" t="s">
        <v>443</v>
      </c>
      <c r="K8" s="25" t="s">
        <v>443</v>
      </c>
      <c r="M8" s="25" t="s">
        <v>443</v>
      </c>
      <c r="N8" s="25" t="s">
        <v>443</v>
      </c>
      <c r="P8" s="25" t="s">
        <v>443</v>
      </c>
      <c r="Q8" s="25" t="s">
        <v>443</v>
      </c>
      <c r="S8" s="25" t="s">
        <v>443</v>
      </c>
      <c r="U8" s="20" t="s">
        <v>190</v>
      </c>
      <c r="V8" s="2" t="s">
        <v>190</v>
      </c>
      <c r="W8" s="2" t="s">
        <v>190</v>
      </c>
      <c r="X8" s="2" t="s">
        <v>190</v>
      </c>
      <c r="Z8" s="20" t="s">
        <v>190</v>
      </c>
      <c r="AA8" s="20" t="s">
        <v>190</v>
      </c>
      <c r="AC8" s="17"/>
      <c r="AD8" s="25" t="s">
        <v>443</v>
      </c>
      <c r="AE8" s="25" t="s">
        <v>443</v>
      </c>
      <c r="AF8" s="17"/>
      <c r="AG8" s="25" t="s">
        <v>443</v>
      </c>
      <c r="AI8" s="25" t="s">
        <v>443</v>
      </c>
      <c r="AJ8" s="25" t="s">
        <v>443</v>
      </c>
      <c r="AK8" s="25" t="s">
        <v>443</v>
      </c>
      <c r="AL8" s="25" t="s">
        <v>443</v>
      </c>
      <c r="AN8" s="25" t="s">
        <v>443</v>
      </c>
      <c r="AO8" s="25" t="s">
        <v>443</v>
      </c>
      <c r="AP8" s="25" t="s">
        <v>443</v>
      </c>
      <c r="AQ8" s="25" t="s">
        <v>443</v>
      </c>
      <c r="AS8" s="25" t="s">
        <v>443</v>
      </c>
      <c r="AU8" s="25" t="s">
        <v>443</v>
      </c>
      <c r="AW8" s="25" t="s">
        <v>443</v>
      </c>
      <c r="AX8" s="25" t="s">
        <v>443</v>
      </c>
      <c r="AY8" s="25" t="s">
        <v>443</v>
      </c>
      <c r="AZ8" s="25" t="s">
        <v>443</v>
      </c>
      <c r="BA8" s="25" t="s">
        <v>443</v>
      </c>
      <c r="BC8" s="25" t="s">
        <v>443</v>
      </c>
      <c r="BE8" s="25" t="s">
        <v>443</v>
      </c>
      <c r="BG8" s="25" t="s">
        <v>443</v>
      </c>
      <c r="BI8" s="25" t="s">
        <v>443</v>
      </c>
      <c r="BK8" s="25" t="s">
        <v>443</v>
      </c>
      <c r="BM8" s="25" t="s">
        <v>443</v>
      </c>
      <c r="BO8" s="25" t="s">
        <v>443</v>
      </c>
      <c r="BP8" s="25" t="s">
        <v>443</v>
      </c>
      <c r="BQ8" s="25" t="s">
        <v>443</v>
      </c>
      <c r="BR8" s="25" t="s">
        <v>443</v>
      </c>
      <c r="BT8" s="25" t="s">
        <v>443</v>
      </c>
      <c r="BV8" s="25" t="s">
        <v>443</v>
      </c>
      <c r="BX8" s="30" t="s">
        <v>468</v>
      </c>
      <c r="BY8" s="17"/>
      <c r="BZ8" s="30" t="s">
        <v>468</v>
      </c>
      <c r="CA8" s="30" t="s">
        <v>468</v>
      </c>
      <c r="CB8" s="30" t="s">
        <v>468</v>
      </c>
      <c r="CC8" s="30" t="s">
        <v>468</v>
      </c>
      <c r="CE8" s="30" t="s">
        <v>468</v>
      </c>
      <c r="CG8" s="30" t="s">
        <v>468</v>
      </c>
      <c r="CI8" s="30" t="s">
        <v>468</v>
      </c>
      <c r="CK8" s="30" t="s">
        <v>468</v>
      </c>
      <c r="CL8" s="30" t="s">
        <v>468</v>
      </c>
      <c r="CM8" s="30" t="s">
        <v>468</v>
      </c>
      <c r="CN8" s="30" t="s">
        <v>468</v>
      </c>
      <c r="CP8" s="30" t="s">
        <v>468</v>
      </c>
      <c r="CR8" s="30" t="s">
        <v>468</v>
      </c>
      <c r="CS8" s="30" t="s">
        <v>468</v>
      </c>
      <c r="CU8" s="30" t="s">
        <v>468</v>
      </c>
      <c r="CV8" s="30" t="s">
        <v>468</v>
      </c>
      <c r="CX8" s="30" t="s">
        <v>468</v>
      </c>
      <c r="CY8" s="30" t="s">
        <v>468</v>
      </c>
      <c r="CZ8" s="30" t="s">
        <v>468</v>
      </c>
      <c r="DB8" s="2" t="s">
        <v>190</v>
      </c>
      <c r="DD8" s="20" t="s">
        <v>190</v>
      </c>
      <c r="DE8" s="20" t="s">
        <v>190</v>
      </c>
      <c r="DG8" s="25" t="s">
        <v>443</v>
      </c>
      <c r="DH8" s="25" t="s">
        <v>443</v>
      </c>
      <c r="DI8" s="17"/>
      <c r="DJ8" s="25" t="s">
        <v>443</v>
      </c>
      <c r="DK8" s="20"/>
      <c r="DL8" s="25" t="s">
        <v>443</v>
      </c>
      <c r="DM8" s="25" t="s">
        <v>443</v>
      </c>
      <c r="DO8" s="25" t="s">
        <v>443</v>
      </c>
      <c r="DP8" s="25" t="s">
        <v>443</v>
      </c>
      <c r="DQ8" s="25" t="s">
        <v>443</v>
      </c>
      <c r="DS8" s="25" t="s">
        <v>443</v>
      </c>
      <c r="DU8" s="25" t="s">
        <v>443</v>
      </c>
      <c r="DW8" s="25" t="s">
        <v>443</v>
      </c>
      <c r="DX8" s="25" t="s">
        <v>443</v>
      </c>
      <c r="DZ8" s="25" t="s">
        <v>443</v>
      </c>
      <c r="EA8" s="25" t="s">
        <v>443</v>
      </c>
      <c r="EB8" s="25" t="s">
        <v>443</v>
      </c>
      <c r="ED8" s="25" t="s">
        <v>443</v>
      </c>
      <c r="EF8" s="25" t="s">
        <v>443</v>
      </c>
      <c r="EG8" s="25" t="s">
        <v>443</v>
      </c>
      <c r="EH8" s="25" t="s">
        <v>443</v>
      </c>
      <c r="EJ8" s="25" t="s">
        <v>443</v>
      </c>
      <c r="EL8" s="20" t="s">
        <v>190</v>
      </c>
      <c r="EM8" s="34"/>
      <c r="EN8" s="30" t="s">
        <v>468</v>
      </c>
      <c r="EO8" s="17"/>
      <c r="EP8" s="25" t="s">
        <v>443</v>
      </c>
      <c r="ER8" s="25" t="s">
        <v>443</v>
      </c>
      <c r="ES8" s="25" t="s">
        <v>443</v>
      </c>
      <c r="ET8" s="25" t="s">
        <v>443</v>
      </c>
      <c r="EV8" s="25" t="s">
        <v>443</v>
      </c>
      <c r="EX8" s="25" t="s">
        <v>443</v>
      </c>
      <c r="EZ8" s="25" t="s">
        <v>443</v>
      </c>
      <c r="FA8" s="25" t="s">
        <v>443</v>
      </c>
      <c r="FC8" s="25" t="s">
        <v>443</v>
      </c>
      <c r="FE8" s="2" t="s">
        <v>190</v>
      </c>
      <c r="FF8" s="2" t="s">
        <v>190</v>
      </c>
      <c r="FG8" s="2" t="s">
        <v>456</v>
      </c>
      <c r="FH8" s="2" t="s">
        <v>445</v>
      </c>
      <c r="FI8" s="2" t="s">
        <v>445</v>
      </c>
    </row>
    <row r="9" spans="1:165" s="2" customFormat="1" x14ac:dyDescent="0.2">
      <c r="A9" s="2" t="s">
        <v>447</v>
      </c>
      <c r="E9" s="2" t="s">
        <v>180</v>
      </c>
      <c r="F9" s="2" t="s">
        <v>181</v>
      </c>
      <c r="J9" s="2" t="s">
        <v>180</v>
      </c>
      <c r="K9" s="2" t="s">
        <v>181</v>
      </c>
      <c r="M9" s="2" t="s">
        <v>181</v>
      </c>
      <c r="N9" s="2" t="s">
        <v>180</v>
      </c>
      <c r="P9" s="2" t="s">
        <v>180</v>
      </c>
      <c r="Q9" s="2" t="s">
        <v>438</v>
      </c>
      <c r="S9" s="2" t="s">
        <v>180</v>
      </c>
      <c r="AI9" s="2" t="s">
        <v>180</v>
      </c>
      <c r="AJ9" s="2" t="s">
        <v>180</v>
      </c>
      <c r="AK9" s="2" t="s">
        <v>181</v>
      </c>
      <c r="AL9" s="2" t="s">
        <v>181</v>
      </c>
      <c r="AN9" s="2" t="s">
        <v>180</v>
      </c>
      <c r="AO9" s="2" t="s">
        <v>180</v>
      </c>
      <c r="AP9" s="2" t="s">
        <v>181</v>
      </c>
      <c r="AQ9" s="2" t="s">
        <v>181</v>
      </c>
      <c r="AW9" s="2" t="s">
        <v>180</v>
      </c>
      <c r="AX9" s="2" t="s">
        <v>181</v>
      </c>
      <c r="AY9" s="2" t="s">
        <v>181</v>
      </c>
      <c r="AZ9" s="2" t="s">
        <v>181</v>
      </c>
      <c r="BA9" s="2" t="s">
        <v>181</v>
      </c>
      <c r="BO9" s="2" t="s">
        <v>180</v>
      </c>
      <c r="BP9" s="2" t="s">
        <v>180</v>
      </c>
      <c r="BQ9" s="2" t="s">
        <v>181</v>
      </c>
      <c r="BR9" s="2" t="s">
        <v>181</v>
      </c>
      <c r="BV9" s="2" t="s">
        <v>180</v>
      </c>
      <c r="BZ9" s="2" t="s">
        <v>180</v>
      </c>
      <c r="CA9" s="2" t="s">
        <v>181</v>
      </c>
      <c r="CB9" s="2" t="s">
        <v>181</v>
      </c>
      <c r="CC9" s="2" t="s">
        <v>181</v>
      </c>
      <c r="CK9" s="2" t="s">
        <v>180</v>
      </c>
      <c r="CL9" s="2" t="s">
        <v>181</v>
      </c>
      <c r="CM9" s="2" t="s">
        <v>181</v>
      </c>
      <c r="CN9" s="2" t="s">
        <v>181</v>
      </c>
      <c r="CR9" s="2" t="s">
        <v>180</v>
      </c>
      <c r="CS9" s="2" t="s">
        <v>181</v>
      </c>
      <c r="CU9" s="2" t="s">
        <v>180</v>
      </c>
      <c r="CV9" s="2" t="s">
        <v>181</v>
      </c>
      <c r="CX9" s="2" t="s">
        <v>180</v>
      </c>
      <c r="CY9" s="2" t="s">
        <v>180</v>
      </c>
      <c r="CZ9" s="2" t="s">
        <v>181</v>
      </c>
      <c r="DG9" s="2" t="s">
        <v>180</v>
      </c>
      <c r="DH9" s="2" t="s">
        <v>181</v>
      </c>
      <c r="DL9" s="2" t="s">
        <v>180</v>
      </c>
      <c r="DM9" s="2" t="s">
        <v>181</v>
      </c>
      <c r="DO9" s="2" t="s">
        <v>180</v>
      </c>
      <c r="DP9" s="2" t="s">
        <v>181</v>
      </c>
      <c r="DQ9" s="2" t="s">
        <v>181</v>
      </c>
      <c r="DW9" s="2" t="s">
        <v>180</v>
      </c>
      <c r="DX9" s="2" t="s">
        <v>181</v>
      </c>
      <c r="DZ9" s="2" t="s">
        <v>180</v>
      </c>
      <c r="EA9" s="2" t="s">
        <v>180</v>
      </c>
      <c r="EB9" s="2" t="s">
        <v>181</v>
      </c>
      <c r="EF9" s="2" t="s">
        <v>180</v>
      </c>
      <c r="EG9" s="2" t="s">
        <v>180</v>
      </c>
      <c r="EH9" s="2" t="s">
        <v>181</v>
      </c>
      <c r="EJ9" s="2" t="s">
        <v>180</v>
      </c>
      <c r="EZ9" s="2" t="s">
        <v>180</v>
      </c>
      <c r="FA9" s="2" t="s">
        <v>181</v>
      </c>
      <c r="FC9" s="2" t="s">
        <v>180</v>
      </c>
    </row>
    <row r="10" spans="1:165" s="2" customFormat="1" x14ac:dyDescent="0.2">
      <c r="A10" s="2" t="s">
        <v>448</v>
      </c>
      <c r="C10" s="2" t="s">
        <v>241</v>
      </c>
      <c r="E10" s="2" t="s">
        <v>227</v>
      </c>
      <c r="F10" s="2" t="s">
        <v>228</v>
      </c>
      <c r="H10" s="2" t="s">
        <v>229</v>
      </c>
      <c r="J10" s="2" t="s">
        <v>230</v>
      </c>
      <c r="K10" s="2" t="s">
        <v>231</v>
      </c>
      <c r="M10" s="2" t="s">
        <v>232</v>
      </c>
      <c r="N10" s="2" t="s">
        <v>233</v>
      </c>
      <c r="P10" s="2" t="s">
        <v>234</v>
      </c>
      <c r="Q10" s="2" t="s">
        <v>235</v>
      </c>
      <c r="S10" s="2" t="s">
        <v>236</v>
      </c>
      <c r="U10" s="2" t="s">
        <v>240</v>
      </c>
      <c r="V10" s="2" t="s">
        <v>239</v>
      </c>
      <c r="W10" s="2" t="s">
        <v>238</v>
      </c>
      <c r="X10" s="2" t="s">
        <v>237</v>
      </c>
      <c r="Z10" s="2" t="s">
        <v>242</v>
      </c>
      <c r="AA10" s="2" t="s">
        <v>243</v>
      </c>
      <c r="AD10" s="2" t="s">
        <v>244</v>
      </c>
      <c r="AE10" s="2" t="s">
        <v>245</v>
      </c>
      <c r="AG10" s="2" t="s">
        <v>246</v>
      </c>
      <c r="AI10" s="2" t="s">
        <v>247</v>
      </c>
      <c r="AJ10" s="2" t="s">
        <v>248</v>
      </c>
      <c r="AK10" s="2" t="s">
        <v>249</v>
      </c>
      <c r="AL10" s="2" t="s">
        <v>250</v>
      </c>
      <c r="AN10" s="2" t="s">
        <v>251</v>
      </c>
      <c r="AO10" s="2" t="s">
        <v>252</v>
      </c>
      <c r="AP10" s="2" t="s">
        <v>253</v>
      </c>
      <c r="AQ10" s="2" t="s">
        <v>254</v>
      </c>
      <c r="AS10" s="2" t="s">
        <v>255</v>
      </c>
      <c r="AU10" s="2" t="s">
        <v>256</v>
      </c>
      <c r="AW10" s="2" t="s">
        <v>257</v>
      </c>
      <c r="AX10" s="2" t="s">
        <v>258</v>
      </c>
      <c r="AY10" s="2" t="s">
        <v>259</v>
      </c>
      <c r="AZ10" s="2" t="s">
        <v>260</v>
      </c>
      <c r="BA10" s="2" t="s">
        <v>261</v>
      </c>
      <c r="BC10" s="2" t="s">
        <v>262</v>
      </c>
      <c r="BE10" s="2" t="s">
        <v>263</v>
      </c>
      <c r="BG10" s="2" t="s">
        <v>264</v>
      </c>
      <c r="BI10" s="2" t="s">
        <v>265</v>
      </c>
      <c r="BK10" s="2" t="s">
        <v>266</v>
      </c>
      <c r="BM10" s="2" t="s">
        <v>267</v>
      </c>
      <c r="BO10" s="2" t="s">
        <v>268</v>
      </c>
      <c r="BP10" s="2" t="s">
        <v>269</v>
      </c>
      <c r="BQ10" s="2" t="s">
        <v>270</v>
      </c>
      <c r="BR10" s="2" t="s">
        <v>271</v>
      </c>
      <c r="BT10" s="2" t="s">
        <v>272</v>
      </c>
      <c r="BV10" s="2" t="s">
        <v>286</v>
      </c>
      <c r="BX10" s="2" t="s">
        <v>273</v>
      </c>
      <c r="BZ10" s="2" t="s">
        <v>274</v>
      </c>
      <c r="CA10" s="2" t="s">
        <v>275</v>
      </c>
      <c r="CB10" s="2" t="s">
        <v>276</v>
      </c>
      <c r="CC10" s="2" t="s">
        <v>277</v>
      </c>
      <c r="CE10" s="2" t="s">
        <v>278</v>
      </c>
      <c r="CG10" s="2" t="s">
        <v>279</v>
      </c>
      <c r="CI10" s="2" t="s">
        <v>280</v>
      </c>
      <c r="CK10" s="2" t="s">
        <v>281</v>
      </c>
      <c r="CL10" s="2" t="s">
        <v>282</v>
      </c>
      <c r="CM10" s="2" t="s">
        <v>283</v>
      </c>
      <c r="CN10" s="2" t="s">
        <v>284</v>
      </c>
      <c r="CP10" s="2" t="s">
        <v>285</v>
      </c>
      <c r="CR10" s="2" t="s">
        <v>287</v>
      </c>
      <c r="CS10" s="2" t="s">
        <v>288</v>
      </c>
      <c r="CU10" s="2" t="s">
        <v>289</v>
      </c>
      <c r="CV10" s="2" t="s">
        <v>290</v>
      </c>
      <c r="CX10" s="2" t="s">
        <v>291</v>
      </c>
      <c r="CY10" s="2" t="s">
        <v>292</v>
      </c>
      <c r="CZ10" s="2" t="s">
        <v>293</v>
      </c>
      <c r="DB10" s="2" t="s">
        <v>294</v>
      </c>
      <c r="DD10" s="2" t="s">
        <v>295</v>
      </c>
      <c r="DE10" s="2" t="s">
        <v>296</v>
      </c>
      <c r="DG10" s="2" t="s">
        <v>297</v>
      </c>
      <c r="DH10" s="2" t="s">
        <v>298</v>
      </c>
      <c r="DJ10" s="2" t="s">
        <v>299</v>
      </c>
      <c r="DL10" s="2" t="s">
        <v>300</v>
      </c>
      <c r="DM10" s="2" t="s">
        <v>301</v>
      </c>
      <c r="DO10" s="2" t="s">
        <v>302</v>
      </c>
      <c r="DP10" s="2" t="s">
        <v>303</v>
      </c>
      <c r="DQ10" s="2" t="s">
        <v>304</v>
      </c>
      <c r="DS10" s="2" t="s">
        <v>305</v>
      </c>
      <c r="DU10" s="2" t="s">
        <v>306</v>
      </c>
      <c r="DW10" s="2" t="s">
        <v>307</v>
      </c>
      <c r="DX10" s="2" t="s">
        <v>308</v>
      </c>
      <c r="DZ10" s="2" t="s">
        <v>309</v>
      </c>
      <c r="EA10" s="2" t="s">
        <v>310</v>
      </c>
      <c r="EB10" s="2" t="s">
        <v>311</v>
      </c>
      <c r="ED10" s="2" t="s">
        <v>312</v>
      </c>
      <c r="EF10" s="2" t="s">
        <v>313</v>
      </c>
      <c r="EG10" s="2" t="s">
        <v>314</v>
      </c>
      <c r="EH10" s="2" t="s">
        <v>315</v>
      </c>
      <c r="EJ10" s="2" t="s">
        <v>316</v>
      </c>
      <c r="EL10" s="2" t="s">
        <v>317</v>
      </c>
      <c r="EN10" s="2" t="s">
        <v>318</v>
      </c>
      <c r="EP10" s="2" t="s">
        <v>319</v>
      </c>
      <c r="ER10" s="2" t="s">
        <v>320</v>
      </c>
      <c r="ES10" s="2" t="s">
        <v>321</v>
      </c>
      <c r="ET10" s="2" t="s">
        <v>322</v>
      </c>
      <c r="EV10" s="2" t="s">
        <v>323</v>
      </c>
      <c r="EX10" s="2" t="s">
        <v>324</v>
      </c>
      <c r="EZ10" s="2" t="s">
        <v>327</v>
      </c>
      <c r="FA10" s="2" t="s">
        <v>328</v>
      </c>
      <c r="FC10" s="2" t="s">
        <v>329</v>
      </c>
      <c r="FE10" s="2" t="s">
        <v>325</v>
      </c>
      <c r="FF10" s="2" t="s">
        <v>326</v>
      </c>
      <c r="FG10" s="2" t="s">
        <v>330</v>
      </c>
      <c r="FH10" s="2" t="s">
        <v>331</v>
      </c>
      <c r="FI10" s="2" t="s">
        <v>332</v>
      </c>
    </row>
    <row r="11" spans="1:165" s="2" customFormat="1" x14ac:dyDescent="0.2"/>
    <row r="12" spans="1:165" x14ac:dyDescent="0.2">
      <c r="A12" s="2" t="s">
        <v>2</v>
      </c>
      <c r="C12" s="2">
        <v>0.99</v>
      </c>
      <c r="D12" s="2"/>
      <c r="E12" s="2">
        <v>3.45</v>
      </c>
      <c r="F12" s="2">
        <v>1.47</v>
      </c>
      <c r="G12" s="2"/>
      <c r="H12" s="2">
        <v>2.2599999999999998</v>
      </c>
      <c r="I12" s="2"/>
      <c r="J12" s="2">
        <v>2.09</v>
      </c>
      <c r="K12" s="2">
        <v>1.4</v>
      </c>
      <c r="L12" s="2"/>
      <c r="M12" s="2">
        <v>2.13</v>
      </c>
      <c r="N12" s="2">
        <v>3.39</v>
      </c>
      <c r="O12" s="2"/>
      <c r="P12" s="2">
        <v>3.24</v>
      </c>
      <c r="Q12" s="2">
        <v>2.77</v>
      </c>
      <c r="R12" s="2"/>
      <c r="S12" s="4">
        <v>4.4000000000000004</v>
      </c>
      <c r="T12" s="2"/>
      <c r="U12" s="2">
        <v>1.1499999999999999</v>
      </c>
      <c r="V12" s="2">
        <v>1.03</v>
      </c>
      <c r="W12" s="2">
        <v>0.89</v>
      </c>
      <c r="X12" s="2">
        <v>1.18</v>
      </c>
      <c r="Z12" s="4">
        <v>1.1000000000000001</v>
      </c>
      <c r="AA12" s="4">
        <v>1.1200000000000001</v>
      </c>
      <c r="AB12" s="4"/>
      <c r="AC12" s="4"/>
      <c r="AD12" s="4">
        <v>4.4000000000000004</v>
      </c>
      <c r="AE12" s="4">
        <v>4.21</v>
      </c>
      <c r="AF12" s="4"/>
      <c r="AG12" s="4">
        <v>3.34</v>
      </c>
      <c r="AH12" s="4"/>
      <c r="AI12" s="4">
        <v>4.62</v>
      </c>
      <c r="AJ12" s="4">
        <v>5.25</v>
      </c>
      <c r="AK12" s="4">
        <v>4.18</v>
      </c>
      <c r="AL12" s="4">
        <v>4.3099999999999996</v>
      </c>
      <c r="AM12" s="4"/>
      <c r="AN12" s="2">
        <v>4.51</v>
      </c>
      <c r="AO12" s="2">
        <v>4.57</v>
      </c>
      <c r="AP12" s="2">
        <v>3.99</v>
      </c>
      <c r="AQ12" s="2">
        <v>3.85</v>
      </c>
      <c r="AR12" s="2"/>
      <c r="AS12" s="2">
        <v>5</v>
      </c>
      <c r="AT12" s="2"/>
      <c r="AU12" s="2">
        <v>5.07</v>
      </c>
      <c r="AV12" s="2"/>
      <c r="AW12" s="2">
        <v>5.01</v>
      </c>
      <c r="AX12" s="2">
        <v>4.79</v>
      </c>
      <c r="AY12" s="2">
        <v>4.07</v>
      </c>
      <c r="AZ12" s="2">
        <v>4.01</v>
      </c>
      <c r="BA12" s="2">
        <v>3.86</v>
      </c>
      <c r="BB12" s="2"/>
      <c r="BC12" s="2">
        <v>3.91</v>
      </c>
      <c r="BD12" s="2"/>
      <c r="BE12" s="2">
        <v>3.95</v>
      </c>
      <c r="BF12" s="2"/>
      <c r="BG12" s="2">
        <v>3.95</v>
      </c>
      <c r="BH12" s="2"/>
      <c r="BI12" s="2">
        <v>4.21</v>
      </c>
      <c r="BJ12" s="2"/>
      <c r="BK12" s="2">
        <v>3.68</v>
      </c>
      <c r="BL12" s="2"/>
      <c r="BM12" s="2">
        <v>3.75</v>
      </c>
      <c r="BN12" s="2"/>
      <c r="BO12" s="2">
        <v>4.2</v>
      </c>
      <c r="BP12" s="2">
        <v>3.82</v>
      </c>
      <c r="BQ12" s="2">
        <v>3.7</v>
      </c>
      <c r="BR12" s="2">
        <v>3.46</v>
      </c>
      <c r="BS12" s="2"/>
      <c r="BT12" s="2">
        <v>4.01</v>
      </c>
      <c r="BU12" s="2"/>
      <c r="BV12" s="4">
        <v>9.1300000000000008</v>
      </c>
      <c r="BW12" s="4"/>
      <c r="BX12" s="4">
        <v>3.46</v>
      </c>
      <c r="BY12" s="4"/>
      <c r="BZ12" s="4">
        <v>3.92</v>
      </c>
      <c r="CA12" s="4">
        <v>3.36</v>
      </c>
      <c r="CB12" s="4">
        <v>3.12</v>
      </c>
      <c r="CC12" s="4">
        <v>2.98</v>
      </c>
      <c r="CD12" s="4"/>
      <c r="CE12" s="4">
        <v>3.33</v>
      </c>
      <c r="CF12" s="4"/>
      <c r="CG12" s="4">
        <v>3.23</v>
      </c>
      <c r="CH12" s="4"/>
      <c r="CI12" s="4">
        <v>3.16</v>
      </c>
      <c r="CJ12" s="4"/>
      <c r="CK12" s="4">
        <v>3.03</v>
      </c>
      <c r="CL12" s="4">
        <v>3</v>
      </c>
      <c r="CM12" s="4">
        <v>3.08</v>
      </c>
      <c r="CN12" s="4">
        <v>2.93</v>
      </c>
      <c r="CO12" s="4"/>
      <c r="CP12" s="4">
        <v>3.54</v>
      </c>
      <c r="CQ12" s="4"/>
      <c r="CR12" s="4">
        <v>7.37</v>
      </c>
      <c r="CS12" s="4">
        <v>5.12</v>
      </c>
      <c r="CT12" s="4"/>
      <c r="CU12" s="4">
        <v>6.55</v>
      </c>
      <c r="CV12" s="4">
        <v>5.86</v>
      </c>
      <c r="CW12" s="4"/>
      <c r="CX12" s="4">
        <v>7.62</v>
      </c>
      <c r="CY12" s="4">
        <v>6.89</v>
      </c>
      <c r="CZ12" s="4">
        <v>6.36</v>
      </c>
      <c r="DA12" s="4"/>
      <c r="DB12" s="4">
        <v>1.75</v>
      </c>
      <c r="DD12" s="4">
        <v>0.99</v>
      </c>
      <c r="DE12" s="4">
        <v>0.79</v>
      </c>
      <c r="DG12" s="4">
        <v>3.45</v>
      </c>
      <c r="DH12" s="4">
        <v>2.2000000000000002</v>
      </c>
      <c r="DI12" s="4"/>
      <c r="DJ12" s="4">
        <v>3.18</v>
      </c>
      <c r="DK12" s="4"/>
      <c r="DL12" s="4">
        <v>2.62</v>
      </c>
      <c r="DM12" s="4">
        <v>1.84</v>
      </c>
      <c r="DN12" s="4"/>
      <c r="DO12" s="4">
        <v>2.42</v>
      </c>
      <c r="DP12" s="4">
        <v>2.21</v>
      </c>
      <c r="DQ12" s="4">
        <v>1.83</v>
      </c>
      <c r="DR12" s="4"/>
      <c r="DS12" s="4">
        <v>2.63</v>
      </c>
      <c r="DT12" s="4"/>
      <c r="DU12" s="4">
        <v>1.68</v>
      </c>
      <c r="DV12" s="4"/>
      <c r="DW12" s="4">
        <v>1.66</v>
      </c>
      <c r="DX12" s="4">
        <v>1.53</v>
      </c>
      <c r="DY12" s="4"/>
      <c r="DZ12" s="4">
        <v>1.61</v>
      </c>
      <c r="EA12" s="4">
        <v>1.96</v>
      </c>
      <c r="EB12" s="4">
        <v>1.18</v>
      </c>
      <c r="EC12" s="4"/>
      <c r="ED12" s="4">
        <v>2.33</v>
      </c>
      <c r="EE12" s="4"/>
      <c r="EF12" s="4">
        <v>3.62</v>
      </c>
      <c r="EG12" s="4">
        <v>3.46</v>
      </c>
      <c r="EH12" s="4">
        <v>3.21</v>
      </c>
      <c r="EI12" s="4"/>
      <c r="EJ12" s="4">
        <v>4.51</v>
      </c>
      <c r="EL12" s="4">
        <v>1.2</v>
      </c>
      <c r="EM12" s="4"/>
      <c r="EN12" s="4">
        <v>2.87</v>
      </c>
      <c r="EO12" s="4"/>
      <c r="EP12" s="4">
        <v>3.8</v>
      </c>
      <c r="EQ12" s="4"/>
      <c r="ER12" s="4">
        <v>3.72</v>
      </c>
      <c r="ES12" s="4">
        <v>3.02</v>
      </c>
      <c r="ET12" s="4">
        <v>3.19</v>
      </c>
      <c r="EU12" s="4"/>
      <c r="EV12" s="4">
        <v>6.54</v>
      </c>
      <c r="EW12" s="4"/>
      <c r="EX12" s="4">
        <v>10.72</v>
      </c>
      <c r="EY12" s="32"/>
      <c r="EZ12" s="4">
        <v>6.46</v>
      </c>
      <c r="FA12" s="4">
        <v>6.6</v>
      </c>
      <c r="FB12" s="7"/>
      <c r="FC12" s="4">
        <v>9.1300000000000008</v>
      </c>
      <c r="FD12" s="32"/>
      <c r="FE12" s="4">
        <v>1.03</v>
      </c>
      <c r="FF12" s="4">
        <v>0.55000000000000004</v>
      </c>
      <c r="FG12" s="4">
        <v>0.76</v>
      </c>
      <c r="FH12" s="4">
        <v>2.0699999999999998</v>
      </c>
      <c r="FI12" s="4">
        <v>1.35</v>
      </c>
    </row>
    <row r="13" spans="1:165" x14ac:dyDescent="0.2">
      <c r="A13" s="2" t="s">
        <v>26</v>
      </c>
      <c r="C13" s="2">
        <v>0.51</v>
      </c>
      <c r="D13" s="2"/>
      <c r="E13" s="2">
        <v>0.65</v>
      </c>
      <c r="F13" s="2">
        <v>0.87</v>
      </c>
      <c r="G13" s="2"/>
      <c r="H13" s="2">
        <v>0.81</v>
      </c>
      <c r="I13" s="2"/>
      <c r="J13" s="2">
        <v>0.55000000000000004</v>
      </c>
      <c r="K13" s="2">
        <v>0.63</v>
      </c>
      <c r="L13" s="2"/>
      <c r="M13" s="2">
        <v>0.75</v>
      </c>
      <c r="N13" s="2">
        <v>0.67</v>
      </c>
      <c r="O13" s="2"/>
      <c r="P13" s="2">
        <v>0.67</v>
      </c>
      <c r="Q13" s="2">
        <v>0.69</v>
      </c>
      <c r="R13" s="2"/>
      <c r="S13" s="2">
        <v>0.65</v>
      </c>
      <c r="T13" s="2"/>
      <c r="U13" s="2">
        <v>0.53</v>
      </c>
      <c r="V13" s="2">
        <v>0.71</v>
      </c>
      <c r="W13" s="2">
        <v>0.91</v>
      </c>
      <c r="X13" s="2">
        <v>0.83</v>
      </c>
      <c r="Z13" s="2">
        <v>0.56000000000000005</v>
      </c>
      <c r="AA13" s="2">
        <v>0.43</v>
      </c>
      <c r="AB13" s="2"/>
      <c r="AC13" s="2"/>
      <c r="AD13" s="2">
        <v>0.56999999999999995</v>
      </c>
      <c r="AE13" s="2">
        <v>0.49</v>
      </c>
      <c r="AF13" s="2"/>
      <c r="AG13" s="2">
        <v>0.65</v>
      </c>
      <c r="AH13" s="2"/>
      <c r="AI13" s="2">
        <v>0.75</v>
      </c>
      <c r="AJ13" s="2">
        <v>0.68</v>
      </c>
      <c r="AK13" s="2">
        <v>0.72</v>
      </c>
      <c r="AL13" s="2">
        <v>0.87</v>
      </c>
      <c r="AM13" s="2"/>
      <c r="AN13" s="2">
        <v>0.56999999999999995</v>
      </c>
      <c r="AO13" s="2">
        <v>0.81</v>
      </c>
      <c r="AP13" s="2">
        <v>0.65</v>
      </c>
      <c r="AQ13" s="2">
        <v>0.7</v>
      </c>
      <c r="AR13" s="2"/>
      <c r="AS13" s="2">
        <v>0.62</v>
      </c>
      <c r="AT13" s="2"/>
      <c r="AU13" s="2">
        <v>0.54</v>
      </c>
      <c r="AV13" s="2"/>
      <c r="AW13" s="2">
        <v>0.45</v>
      </c>
      <c r="AX13" s="2">
        <v>0.9</v>
      </c>
      <c r="AY13" s="2">
        <v>0.61</v>
      </c>
      <c r="AZ13" s="2">
        <v>0.69</v>
      </c>
      <c r="BA13" s="2">
        <v>0.65</v>
      </c>
      <c r="BB13" s="2"/>
      <c r="BC13" s="2">
        <v>0.63</v>
      </c>
      <c r="BD13" s="2"/>
      <c r="BE13" s="4">
        <v>0.8</v>
      </c>
      <c r="BF13" s="2"/>
      <c r="BG13" s="2">
        <v>0.75</v>
      </c>
      <c r="BH13" s="2"/>
      <c r="BI13" s="2">
        <v>0.39</v>
      </c>
      <c r="BJ13" s="2"/>
      <c r="BK13" s="2">
        <v>0.66</v>
      </c>
      <c r="BL13" s="2"/>
      <c r="BM13" s="4">
        <v>0.6</v>
      </c>
      <c r="BN13" s="2"/>
      <c r="BO13" s="2">
        <v>0.73</v>
      </c>
      <c r="BP13" s="2">
        <v>0.69</v>
      </c>
      <c r="BQ13" s="2">
        <v>0.47</v>
      </c>
      <c r="BR13" s="2">
        <v>0.53</v>
      </c>
      <c r="BS13" s="2"/>
      <c r="BT13" s="2">
        <v>0.51</v>
      </c>
      <c r="BU13" s="2"/>
      <c r="BV13" s="4">
        <v>0.71</v>
      </c>
      <c r="BW13" s="4"/>
      <c r="BX13" s="4">
        <v>0.57999999999999996</v>
      </c>
      <c r="BY13" s="4"/>
      <c r="BZ13" s="4">
        <v>0.75</v>
      </c>
      <c r="CA13" s="4">
        <v>0.77</v>
      </c>
      <c r="CB13" s="4">
        <v>0.78</v>
      </c>
      <c r="CC13" s="4">
        <v>0.79</v>
      </c>
      <c r="CD13" s="4"/>
      <c r="CE13" s="4">
        <v>0.76</v>
      </c>
      <c r="CF13" s="4"/>
      <c r="CG13" s="4">
        <v>0.83</v>
      </c>
      <c r="CH13" s="4"/>
      <c r="CI13" s="4">
        <v>0.73</v>
      </c>
      <c r="CJ13" s="4"/>
      <c r="CK13" s="4">
        <v>0.72</v>
      </c>
      <c r="CL13" s="4">
        <v>0.83</v>
      </c>
      <c r="CM13" s="4">
        <v>0.75</v>
      </c>
      <c r="CN13" s="4">
        <v>0.7</v>
      </c>
      <c r="CO13" s="4"/>
      <c r="CP13" s="4">
        <v>0.71</v>
      </c>
      <c r="CQ13" s="4"/>
      <c r="CR13" s="4">
        <v>0.93</v>
      </c>
      <c r="CS13" s="4">
        <v>0.84</v>
      </c>
      <c r="CT13" s="4"/>
      <c r="CU13" s="4">
        <v>1.01</v>
      </c>
      <c r="CV13" s="4">
        <v>1</v>
      </c>
      <c r="CW13" s="4"/>
      <c r="CX13" s="4">
        <v>0.95</v>
      </c>
      <c r="CY13" s="4">
        <v>0.88</v>
      </c>
      <c r="CZ13" s="4">
        <v>0.77</v>
      </c>
      <c r="DA13" s="4"/>
      <c r="DB13" s="4">
        <v>0.62</v>
      </c>
      <c r="DD13" s="4">
        <v>0.77</v>
      </c>
      <c r="DE13" s="4">
        <v>0.54</v>
      </c>
      <c r="DG13" s="4">
        <v>0.75</v>
      </c>
      <c r="DH13" s="4">
        <v>0.62</v>
      </c>
      <c r="DI13" s="4"/>
      <c r="DJ13" s="4">
        <v>0.71</v>
      </c>
      <c r="DK13" s="4"/>
      <c r="DL13" s="4">
        <v>0.56999999999999995</v>
      </c>
      <c r="DM13" s="4">
        <v>0.65</v>
      </c>
      <c r="DN13" s="4"/>
      <c r="DO13" s="4">
        <v>0.6</v>
      </c>
      <c r="DP13" s="4">
        <v>0.65</v>
      </c>
      <c r="DQ13" s="4">
        <v>0.7</v>
      </c>
      <c r="DR13" s="4"/>
      <c r="DS13" s="4">
        <v>0.6</v>
      </c>
      <c r="DT13" s="4"/>
      <c r="DU13" s="4">
        <v>0.59</v>
      </c>
      <c r="DV13" s="4"/>
      <c r="DW13" s="4">
        <v>0.46</v>
      </c>
      <c r="DX13" s="4">
        <v>0.51</v>
      </c>
      <c r="DY13" s="4"/>
      <c r="DZ13" s="4">
        <v>0.66</v>
      </c>
      <c r="EA13" s="4">
        <v>0.78</v>
      </c>
      <c r="EB13" s="4">
        <v>0.61</v>
      </c>
      <c r="EC13" s="4"/>
      <c r="ED13" s="4">
        <v>0.76</v>
      </c>
      <c r="EE13" s="4"/>
      <c r="EF13" s="4">
        <v>0.64</v>
      </c>
      <c r="EG13" s="4">
        <v>0.65</v>
      </c>
      <c r="EH13" s="4">
        <v>0.59</v>
      </c>
      <c r="EI13" s="4"/>
      <c r="EJ13" s="4">
        <v>0.93</v>
      </c>
      <c r="EL13" s="2">
        <v>0.47</v>
      </c>
      <c r="EM13" s="2"/>
      <c r="EN13" s="2">
        <v>0.55000000000000004</v>
      </c>
      <c r="EO13" s="2"/>
      <c r="EP13" s="2">
        <v>0.75</v>
      </c>
      <c r="EQ13" s="2"/>
      <c r="ER13" s="2">
        <v>0.56999999999999995</v>
      </c>
      <c r="ES13" s="2">
        <v>0.69</v>
      </c>
      <c r="ET13" s="2">
        <v>0.72</v>
      </c>
      <c r="EU13" s="2"/>
      <c r="EV13" s="2">
        <v>0.68</v>
      </c>
      <c r="EW13" s="2"/>
      <c r="EX13" s="2">
        <v>0.72</v>
      </c>
      <c r="EZ13" s="2">
        <v>0.75</v>
      </c>
      <c r="FA13" s="2">
        <v>0.94</v>
      </c>
      <c r="FB13" s="2"/>
      <c r="FC13" s="2">
        <v>0.66</v>
      </c>
      <c r="FE13" s="2">
        <v>0.54</v>
      </c>
      <c r="FF13" s="2">
        <v>0.47</v>
      </c>
      <c r="FG13" s="2">
        <v>0.26</v>
      </c>
      <c r="FH13" s="2">
        <v>0.31</v>
      </c>
      <c r="FI13" s="2">
        <v>0.56000000000000005</v>
      </c>
    </row>
    <row r="14" spans="1:165" x14ac:dyDescent="0.2">
      <c r="A14" s="2" t="s">
        <v>1</v>
      </c>
      <c r="C14" s="2">
        <v>1.24</v>
      </c>
      <c r="D14" s="2"/>
      <c r="E14" s="2">
        <v>0.81</v>
      </c>
      <c r="F14" s="2">
        <v>0.51</v>
      </c>
      <c r="G14" s="2"/>
      <c r="H14" s="2">
        <v>0.64</v>
      </c>
      <c r="I14" s="2"/>
      <c r="J14" s="2">
        <v>1.1100000000000001</v>
      </c>
      <c r="K14" s="2">
        <v>1.1399999999999999</v>
      </c>
      <c r="L14" s="2"/>
      <c r="M14" s="2">
        <v>1.22</v>
      </c>
      <c r="N14" s="2">
        <v>0.38</v>
      </c>
      <c r="O14" s="2"/>
      <c r="P14" s="4">
        <v>0.5</v>
      </c>
      <c r="Q14" s="2">
        <v>0.72</v>
      </c>
      <c r="R14" s="2"/>
      <c r="S14" s="2">
        <v>0.41</v>
      </c>
      <c r="T14" s="2"/>
      <c r="U14" s="4">
        <v>1.4</v>
      </c>
      <c r="V14" s="2">
        <v>0.91</v>
      </c>
      <c r="W14" s="2">
        <v>1.1100000000000001</v>
      </c>
      <c r="X14" s="2">
        <v>0.21</v>
      </c>
      <c r="Z14" s="2">
        <v>0.74</v>
      </c>
      <c r="AA14" s="2">
        <v>0.15</v>
      </c>
      <c r="AB14" s="2"/>
      <c r="AC14" s="2"/>
      <c r="AD14" s="2">
        <v>0.61</v>
      </c>
      <c r="AE14" s="2">
        <v>0.65</v>
      </c>
      <c r="AF14" s="2"/>
      <c r="AG14" s="2">
        <v>0.77</v>
      </c>
      <c r="AH14" s="2"/>
      <c r="AI14" s="2">
        <v>0.39</v>
      </c>
      <c r="AJ14" s="2">
        <v>0.14000000000000001</v>
      </c>
      <c r="AK14" s="2">
        <v>0.42</v>
      </c>
      <c r="AL14" s="2">
        <v>0.38</v>
      </c>
      <c r="AM14" s="2"/>
      <c r="AN14" s="4">
        <v>0.22</v>
      </c>
      <c r="AO14" s="4">
        <v>0.13</v>
      </c>
      <c r="AP14" s="4">
        <v>0.18</v>
      </c>
      <c r="AQ14" s="4">
        <v>0.36</v>
      </c>
      <c r="AR14" s="4"/>
      <c r="AS14" s="4">
        <v>0.24</v>
      </c>
      <c r="AT14" s="4"/>
      <c r="AU14" s="4">
        <v>0.42</v>
      </c>
      <c r="AV14" s="4"/>
      <c r="AW14" s="4">
        <v>0.26</v>
      </c>
      <c r="AX14" s="4">
        <v>0.35</v>
      </c>
      <c r="AY14" s="4">
        <v>0.28999999999999998</v>
      </c>
      <c r="AZ14" s="4">
        <v>0.54</v>
      </c>
      <c r="BA14" s="4">
        <v>0.38</v>
      </c>
      <c r="BB14" s="4"/>
      <c r="BC14" s="4">
        <v>0.09</v>
      </c>
      <c r="BD14" s="4"/>
      <c r="BE14" s="4">
        <v>0.39</v>
      </c>
      <c r="BF14" s="4"/>
      <c r="BG14" s="4">
        <v>0.19</v>
      </c>
      <c r="BH14" s="4"/>
      <c r="BI14" s="4">
        <v>0.25</v>
      </c>
      <c r="BJ14" s="4"/>
      <c r="BK14" s="4">
        <v>0.36</v>
      </c>
      <c r="BL14" s="4"/>
      <c r="BM14" s="4">
        <v>0.28000000000000003</v>
      </c>
      <c r="BN14" s="4"/>
      <c r="BO14" s="4">
        <v>0.34</v>
      </c>
      <c r="BP14" s="4">
        <v>0.27</v>
      </c>
      <c r="BQ14" s="4">
        <v>0.27</v>
      </c>
      <c r="BR14" s="4">
        <v>0.46</v>
      </c>
      <c r="BS14" s="4"/>
      <c r="BT14" s="4">
        <v>0.3</v>
      </c>
      <c r="BU14" s="4"/>
      <c r="BV14" s="2">
        <v>0.22</v>
      </c>
      <c r="BW14" s="2"/>
      <c r="BX14" s="2">
        <v>0.43</v>
      </c>
      <c r="BY14" s="2"/>
      <c r="BZ14" s="2">
        <v>0.21</v>
      </c>
      <c r="CA14" s="2">
        <v>0.35</v>
      </c>
      <c r="CB14" s="2">
        <v>0.3</v>
      </c>
      <c r="CC14" s="2">
        <v>0.27</v>
      </c>
      <c r="CD14" s="2"/>
      <c r="CE14" s="2">
        <v>0.31</v>
      </c>
      <c r="CF14" s="2"/>
      <c r="CG14" s="2">
        <v>0.39</v>
      </c>
      <c r="CH14" s="2"/>
      <c r="CI14" s="4">
        <v>0.4</v>
      </c>
      <c r="CJ14" s="2"/>
      <c r="CK14" s="2">
        <v>0.04</v>
      </c>
      <c r="CL14" s="2">
        <v>0.28000000000000003</v>
      </c>
      <c r="CM14" s="2">
        <v>0.26</v>
      </c>
      <c r="CN14" s="2">
        <v>0.26</v>
      </c>
      <c r="CO14" s="2"/>
      <c r="CP14" s="4">
        <v>0.1</v>
      </c>
      <c r="CQ14" s="2"/>
      <c r="CR14" s="15" t="s">
        <v>451</v>
      </c>
      <c r="CS14" s="2">
        <v>0.13</v>
      </c>
      <c r="CT14" s="2"/>
      <c r="CU14" s="15" t="s">
        <v>451</v>
      </c>
      <c r="CV14" s="15" t="s">
        <v>451</v>
      </c>
      <c r="CW14" s="2"/>
      <c r="CX14" s="15" t="s">
        <v>451</v>
      </c>
      <c r="CY14" s="2">
        <v>0.28000000000000003</v>
      </c>
      <c r="CZ14" s="2">
        <v>0.15</v>
      </c>
      <c r="DA14" s="2"/>
      <c r="DB14" s="2">
        <v>0.16</v>
      </c>
      <c r="DD14" s="4">
        <v>0.16</v>
      </c>
      <c r="DE14" s="4">
        <v>1.0900000000000001</v>
      </c>
      <c r="DG14" s="4">
        <v>0.66</v>
      </c>
      <c r="DH14" s="4">
        <v>0.92</v>
      </c>
      <c r="DI14" s="4"/>
      <c r="DJ14" s="4">
        <v>0.59</v>
      </c>
      <c r="DK14" s="4"/>
      <c r="DL14" s="4">
        <v>0.64</v>
      </c>
      <c r="DM14" s="4">
        <v>0.73</v>
      </c>
      <c r="DN14" s="4"/>
      <c r="DO14" s="4">
        <v>0.5</v>
      </c>
      <c r="DP14" s="4">
        <v>0.76</v>
      </c>
      <c r="DQ14" s="4">
        <v>0.65</v>
      </c>
      <c r="DR14" s="4"/>
      <c r="DS14" s="4">
        <v>0.89</v>
      </c>
      <c r="DT14" s="4"/>
      <c r="DU14" s="4">
        <v>1.19</v>
      </c>
      <c r="DV14" s="4"/>
      <c r="DW14" s="4">
        <v>1.01</v>
      </c>
      <c r="DX14" s="4">
        <v>1.21</v>
      </c>
      <c r="DY14" s="4"/>
      <c r="DZ14" s="4">
        <v>1.32</v>
      </c>
      <c r="EA14" s="4">
        <v>1.37</v>
      </c>
      <c r="EB14" s="4">
        <v>1.53</v>
      </c>
      <c r="EC14" s="4"/>
      <c r="ED14" s="4">
        <v>1.64</v>
      </c>
      <c r="EE14" s="4"/>
      <c r="EF14" s="4">
        <v>0.3</v>
      </c>
      <c r="EG14" s="4">
        <v>0.68</v>
      </c>
      <c r="EH14" s="4">
        <v>1</v>
      </c>
      <c r="EI14" s="4"/>
      <c r="EJ14" s="4">
        <v>0.37</v>
      </c>
      <c r="EL14" s="2">
        <v>1.17</v>
      </c>
      <c r="EM14" s="2"/>
      <c r="EN14" s="2">
        <v>0.85</v>
      </c>
      <c r="EO14" s="2"/>
      <c r="EP14" s="2">
        <v>0.41</v>
      </c>
      <c r="EQ14" s="2"/>
      <c r="ER14" s="2">
        <v>0.47</v>
      </c>
      <c r="ES14" s="2">
        <v>0.56999999999999995</v>
      </c>
      <c r="ET14" s="2">
        <v>0.57999999999999996</v>
      </c>
      <c r="EU14" s="2"/>
      <c r="EV14" s="2">
        <v>0.28000000000000003</v>
      </c>
      <c r="EW14" s="2"/>
      <c r="EX14" s="2">
        <v>0.04</v>
      </c>
      <c r="EZ14" s="2">
        <v>0.32</v>
      </c>
      <c r="FA14" s="2">
        <v>0.23</v>
      </c>
      <c r="FB14" s="2"/>
      <c r="FC14" s="2">
        <v>0.12</v>
      </c>
      <c r="FE14" s="2">
        <v>0.27</v>
      </c>
      <c r="FF14" s="2">
        <v>0.27</v>
      </c>
      <c r="FG14" s="2">
        <v>0.21</v>
      </c>
      <c r="FH14" s="2">
        <v>0.33</v>
      </c>
      <c r="FI14" s="2">
        <v>0.27</v>
      </c>
    </row>
    <row r="15" spans="1:165" x14ac:dyDescent="0.2">
      <c r="A15" s="2" t="s">
        <v>3</v>
      </c>
      <c r="C15" s="2">
        <v>0.22</v>
      </c>
      <c r="D15" s="2"/>
      <c r="E15" s="15">
        <v>0.15</v>
      </c>
      <c r="F15" s="2">
        <v>0.35</v>
      </c>
      <c r="G15" s="2"/>
      <c r="H15" s="15">
        <v>0.15</v>
      </c>
      <c r="I15" s="2"/>
      <c r="J15" s="15">
        <v>0.15</v>
      </c>
      <c r="K15" s="2">
        <v>0.38</v>
      </c>
      <c r="L15" s="2"/>
      <c r="M15" s="15">
        <v>0.15</v>
      </c>
      <c r="N15" s="15">
        <v>0.15</v>
      </c>
      <c r="O15" s="2"/>
      <c r="P15" s="15">
        <v>0.15</v>
      </c>
      <c r="Q15" s="15">
        <v>0.15</v>
      </c>
      <c r="R15" s="2"/>
      <c r="S15" s="15">
        <v>0.15</v>
      </c>
      <c r="T15" s="2"/>
      <c r="U15" s="15">
        <v>0.15</v>
      </c>
      <c r="V15" s="2">
        <v>0.31</v>
      </c>
      <c r="W15" s="2">
        <v>0.27</v>
      </c>
      <c r="X15" s="2">
        <v>0.51</v>
      </c>
      <c r="Z15" s="2">
        <v>0.31</v>
      </c>
      <c r="AA15" s="15">
        <v>0.15</v>
      </c>
      <c r="AB15" s="2"/>
      <c r="AC15" s="2"/>
      <c r="AD15" s="2">
        <v>0.28000000000000003</v>
      </c>
      <c r="AE15" s="15">
        <v>0.15</v>
      </c>
      <c r="AF15" s="2"/>
      <c r="AG15" s="15">
        <v>0.15</v>
      </c>
      <c r="AH15" s="4"/>
      <c r="AI15" s="15">
        <v>0.15</v>
      </c>
      <c r="AJ15" s="15">
        <v>0.15</v>
      </c>
      <c r="AK15" s="2">
        <v>0.27</v>
      </c>
      <c r="AL15" s="2">
        <v>0.32</v>
      </c>
      <c r="AM15" s="2"/>
      <c r="AN15" s="15">
        <v>0.15</v>
      </c>
      <c r="AO15" s="15">
        <v>0.15</v>
      </c>
      <c r="AP15" s="4">
        <v>0.41</v>
      </c>
      <c r="AQ15" s="15">
        <v>0.15</v>
      </c>
      <c r="AR15" s="4"/>
      <c r="AS15" s="15">
        <v>0.15</v>
      </c>
      <c r="AT15" s="4"/>
      <c r="AU15" s="4">
        <v>0.28999999999999998</v>
      </c>
      <c r="AV15" s="4"/>
      <c r="AW15" s="15">
        <v>0.15</v>
      </c>
      <c r="AX15" s="15">
        <v>0.15</v>
      </c>
      <c r="AY15" s="15">
        <v>0.15</v>
      </c>
      <c r="AZ15" s="4">
        <v>0.28000000000000003</v>
      </c>
      <c r="BA15" s="15">
        <v>0.15</v>
      </c>
      <c r="BB15" s="15"/>
      <c r="BC15" s="15">
        <v>0.15</v>
      </c>
      <c r="BD15" s="4"/>
      <c r="BE15" s="15">
        <v>0.15</v>
      </c>
      <c r="BF15" s="4"/>
      <c r="BG15" s="15">
        <v>0.15</v>
      </c>
      <c r="BH15" s="4"/>
      <c r="BI15" s="4">
        <v>0.3</v>
      </c>
      <c r="BJ15" s="4"/>
      <c r="BK15" s="15">
        <v>0.15</v>
      </c>
      <c r="BL15" s="4"/>
      <c r="BM15" s="15">
        <v>0.15</v>
      </c>
      <c r="BN15" s="4"/>
      <c r="BO15" s="15">
        <v>0.15</v>
      </c>
      <c r="BP15" s="15">
        <v>0.15</v>
      </c>
      <c r="BQ15" s="4">
        <v>0.27</v>
      </c>
      <c r="BR15" s="15">
        <v>0.15</v>
      </c>
      <c r="BS15" s="4"/>
      <c r="BT15" s="15">
        <v>0.15</v>
      </c>
      <c r="BU15" s="4"/>
      <c r="BV15" s="15">
        <v>0.15</v>
      </c>
      <c r="BW15" s="2"/>
      <c r="BX15" s="2">
        <v>0.28000000000000003</v>
      </c>
      <c r="BY15" s="2"/>
      <c r="BZ15" s="15">
        <v>0.15</v>
      </c>
      <c r="CA15" s="2">
        <v>0.27</v>
      </c>
      <c r="CB15" s="15">
        <v>0.15</v>
      </c>
      <c r="CC15" s="15">
        <v>0.15</v>
      </c>
      <c r="CD15" s="2"/>
      <c r="CE15" s="2">
        <v>0.3</v>
      </c>
      <c r="CF15" s="2"/>
      <c r="CG15" s="15">
        <v>0.15</v>
      </c>
      <c r="CH15" s="2"/>
      <c r="CI15" s="2">
        <v>0.36</v>
      </c>
      <c r="CJ15" s="2"/>
      <c r="CK15" s="15">
        <v>0.15</v>
      </c>
      <c r="CL15" s="15">
        <v>0.15</v>
      </c>
      <c r="CM15" s="2">
        <v>0.34</v>
      </c>
      <c r="CN15" s="15">
        <v>0.15</v>
      </c>
      <c r="CO15" s="2"/>
      <c r="CP15" s="15">
        <v>0.15</v>
      </c>
      <c r="CQ15" s="2"/>
      <c r="CR15" s="2">
        <v>0.28000000000000003</v>
      </c>
      <c r="CS15" s="2">
        <v>0.31</v>
      </c>
      <c r="CT15" s="2"/>
      <c r="CU15" s="15">
        <v>0.15</v>
      </c>
      <c r="CV15" s="15">
        <v>0.15</v>
      </c>
      <c r="CW15" s="2"/>
      <c r="CX15" s="15">
        <v>0.15</v>
      </c>
      <c r="CY15" s="15">
        <v>0.15</v>
      </c>
      <c r="CZ15" s="15">
        <v>0.15</v>
      </c>
      <c r="DA15" s="2"/>
      <c r="DB15" s="2">
        <v>0.34</v>
      </c>
      <c r="DD15" s="4">
        <v>0.33</v>
      </c>
      <c r="DE15" s="4">
        <v>0.32</v>
      </c>
      <c r="DG15" s="15">
        <v>0.15</v>
      </c>
      <c r="DH15" s="4">
        <v>0.31</v>
      </c>
      <c r="DI15" s="4"/>
      <c r="DJ15" s="4">
        <v>0.3</v>
      </c>
      <c r="DK15" s="4"/>
      <c r="DL15" s="15">
        <v>0.15</v>
      </c>
      <c r="DM15" s="4">
        <v>0.3</v>
      </c>
      <c r="DN15" s="4"/>
      <c r="DO15" s="4">
        <v>0.27</v>
      </c>
      <c r="DP15" s="15">
        <v>0.15</v>
      </c>
      <c r="DQ15" s="15">
        <v>0.15</v>
      </c>
      <c r="DR15" s="4"/>
      <c r="DS15" s="4">
        <v>0.33</v>
      </c>
      <c r="DT15" s="4"/>
      <c r="DU15" s="15">
        <v>0.15</v>
      </c>
      <c r="DV15" s="4"/>
      <c r="DW15" s="4">
        <v>0.43</v>
      </c>
      <c r="DX15" s="4">
        <v>0.39</v>
      </c>
      <c r="DY15" s="4"/>
      <c r="DZ15" s="15">
        <v>0.15</v>
      </c>
      <c r="EA15" s="4">
        <v>0.28999999999999998</v>
      </c>
      <c r="EB15" s="4">
        <v>0.51</v>
      </c>
      <c r="EC15" s="4"/>
      <c r="ED15" s="4">
        <v>0.35</v>
      </c>
      <c r="EE15" s="4"/>
      <c r="EF15" s="4">
        <v>0.32</v>
      </c>
      <c r="EG15" s="15">
        <v>0.15</v>
      </c>
      <c r="EH15" s="4">
        <v>0.39</v>
      </c>
      <c r="EI15" s="4"/>
      <c r="EJ15" s="4">
        <v>0.32</v>
      </c>
      <c r="EL15" s="4">
        <v>0.34</v>
      </c>
      <c r="EM15" s="4"/>
      <c r="EN15" s="4">
        <v>0.28999999999999998</v>
      </c>
      <c r="EO15" s="4"/>
      <c r="EP15" s="4">
        <v>0.3</v>
      </c>
      <c r="EQ15" s="4"/>
      <c r="ER15" s="15">
        <v>0.15</v>
      </c>
      <c r="ES15" s="15">
        <v>0.15</v>
      </c>
      <c r="ET15" s="4">
        <v>0.35</v>
      </c>
      <c r="EU15" s="4"/>
      <c r="EV15" s="15">
        <v>0.15</v>
      </c>
      <c r="EW15" s="4"/>
      <c r="EX15" s="15">
        <v>0.15</v>
      </c>
      <c r="EZ15" s="4">
        <v>0.4</v>
      </c>
      <c r="FA15" s="15">
        <v>0.15</v>
      </c>
      <c r="FB15" s="4"/>
      <c r="FC15" s="15">
        <v>0.15</v>
      </c>
      <c r="FE15" s="4">
        <v>0.28999999999999998</v>
      </c>
      <c r="FF15" s="4">
        <v>0.44</v>
      </c>
      <c r="FG15" s="4">
        <v>0.48</v>
      </c>
      <c r="FH15" s="4">
        <v>0.5</v>
      </c>
      <c r="FI15" s="4">
        <v>0.28999999999999998</v>
      </c>
    </row>
    <row r="16" spans="1:165" x14ac:dyDescent="0.2">
      <c r="A16" s="2" t="s">
        <v>4</v>
      </c>
      <c r="C16" s="2">
        <v>0.09</v>
      </c>
      <c r="D16" s="2"/>
      <c r="E16" s="15" t="s">
        <v>451</v>
      </c>
      <c r="F16" s="15" t="s">
        <v>462</v>
      </c>
      <c r="G16" s="2"/>
      <c r="H16" s="15" t="s">
        <v>462</v>
      </c>
      <c r="I16" s="2"/>
      <c r="J16" s="15" t="s">
        <v>451</v>
      </c>
      <c r="K16" s="15" t="s">
        <v>451</v>
      </c>
      <c r="L16" s="2"/>
      <c r="M16" s="15" t="s">
        <v>451</v>
      </c>
      <c r="N16" s="2">
        <v>0.36</v>
      </c>
      <c r="O16" s="2"/>
      <c r="P16" s="15" t="s">
        <v>451</v>
      </c>
      <c r="Q16" s="15" t="s">
        <v>462</v>
      </c>
      <c r="R16" s="2"/>
      <c r="S16" s="15" t="s">
        <v>462</v>
      </c>
      <c r="T16" s="2"/>
      <c r="U16" s="2">
        <v>0.11</v>
      </c>
      <c r="V16" s="2">
        <v>0.09</v>
      </c>
      <c r="W16" s="15" t="s">
        <v>451</v>
      </c>
      <c r="X16" s="2">
        <v>0.13</v>
      </c>
      <c r="Z16" s="2">
        <v>0.12</v>
      </c>
      <c r="AA16" s="15" t="s">
        <v>462</v>
      </c>
      <c r="AB16" s="2"/>
      <c r="AC16" s="2"/>
      <c r="AD16" s="2">
        <v>0.18</v>
      </c>
      <c r="AE16" s="2">
        <v>0.12</v>
      </c>
      <c r="AF16" s="2"/>
      <c r="AG16" s="15" t="s">
        <v>462</v>
      </c>
      <c r="AH16" s="2"/>
      <c r="AI16" s="15" t="s">
        <v>462</v>
      </c>
      <c r="AJ16" s="15" t="s">
        <v>451</v>
      </c>
      <c r="AK16" s="15" t="s">
        <v>462</v>
      </c>
      <c r="AL16" s="2">
        <v>0.13</v>
      </c>
      <c r="AM16" s="2"/>
      <c r="AN16" s="15" t="s">
        <v>462</v>
      </c>
      <c r="AO16" s="15" t="s">
        <v>462</v>
      </c>
      <c r="AP16" s="2">
        <v>0.13</v>
      </c>
      <c r="AQ16" s="15" t="s">
        <v>451</v>
      </c>
      <c r="AR16" s="2"/>
      <c r="AS16" s="15" t="s">
        <v>451</v>
      </c>
      <c r="AT16" s="2"/>
      <c r="AU16" s="2">
        <v>0.25</v>
      </c>
      <c r="AV16" s="2"/>
      <c r="AW16" s="2">
        <v>0.15</v>
      </c>
      <c r="AX16" s="15" t="s">
        <v>451</v>
      </c>
      <c r="AY16" s="15" t="s">
        <v>451</v>
      </c>
      <c r="AZ16" s="15" t="s">
        <v>462</v>
      </c>
      <c r="BA16" s="15" t="s">
        <v>462</v>
      </c>
      <c r="BB16" s="2"/>
      <c r="BC16" s="15" t="s">
        <v>451</v>
      </c>
      <c r="BD16" s="2"/>
      <c r="BE16" s="15" t="s">
        <v>451</v>
      </c>
      <c r="BF16" s="2"/>
      <c r="BG16" s="15" t="s">
        <v>451</v>
      </c>
      <c r="BH16" s="2"/>
      <c r="BI16" s="2">
        <v>0.09</v>
      </c>
      <c r="BJ16" s="2"/>
      <c r="BK16" s="15" t="s">
        <v>462</v>
      </c>
      <c r="BL16" s="2"/>
      <c r="BM16" s="15" t="s">
        <v>451</v>
      </c>
      <c r="BN16" s="2"/>
      <c r="BO16" s="2">
        <v>0.14000000000000001</v>
      </c>
      <c r="BP16" s="2">
        <v>0.16</v>
      </c>
      <c r="BQ16" s="15" t="s">
        <v>462</v>
      </c>
      <c r="BR16" s="15" t="s">
        <v>451</v>
      </c>
      <c r="BS16" s="2"/>
      <c r="BT16" s="15" t="s">
        <v>462</v>
      </c>
      <c r="BU16" s="2"/>
      <c r="BV16" s="2">
        <v>1.39</v>
      </c>
      <c r="BW16" s="2"/>
      <c r="BX16" s="15" t="s">
        <v>462</v>
      </c>
      <c r="BY16" s="2"/>
      <c r="BZ16" s="2">
        <v>0.27</v>
      </c>
      <c r="CA16" s="2">
        <v>0.28999999999999998</v>
      </c>
      <c r="CB16" s="15" t="s">
        <v>451</v>
      </c>
      <c r="CC16" s="15" t="s">
        <v>462</v>
      </c>
      <c r="CD16" s="2"/>
      <c r="CE16" s="2">
        <v>0.11</v>
      </c>
      <c r="CF16" s="2"/>
      <c r="CG16" s="15" t="s">
        <v>451</v>
      </c>
      <c r="CH16" s="2"/>
      <c r="CI16" s="2">
        <v>0.11</v>
      </c>
      <c r="CJ16" s="2"/>
      <c r="CK16" s="2">
        <v>0.14000000000000001</v>
      </c>
      <c r="CL16" s="15" t="s">
        <v>451</v>
      </c>
      <c r="CM16" s="15" t="s">
        <v>451</v>
      </c>
      <c r="CN16" s="2">
        <v>0.15</v>
      </c>
      <c r="CO16" s="2"/>
      <c r="CP16" s="15" t="s">
        <v>462</v>
      </c>
      <c r="CQ16" s="2"/>
      <c r="CR16" s="2">
        <v>1.83</v>
      </c>
      <c r="CS16" s="2">
        <v>1.44</v>
      </c>
      <c r="CT16" s="2"/>
      <c r="CU16" s="2">
        <v>1.87</v>
      </c>
      <c r="CV16" s="2">
        <v>1.51</v>
      </c>
      <c r="CW16" s="2"/>
      <c r="CX16" s="4">
        <v>1.4</v>
      </c>
      <c r="CY16" s="2">
        <v>1.1499999999999999</v>
      </c>
      <c r="CZ16" s="2">
        <v>0.98</v>
      </c>
      <c r="DA16" s="2"/>
      <c r="DB16" s="15" t="s">
        <v>462</v>
      </c>
      <c r="DD16" s="4">
        <v>0.09</v>
      </c>
      <c r="DE16" s="4">
        <v>0.16</v>
      </c>
      <c r="DG16" s="15" t="s">
        <v>451</v>
      </c>
      <c r="DH16" s="15" t="s">
        <v>462</v>
      </c>
      <c r="DI16" s="4"/>
      <c r="DJ16" s="4">
        <v>0.14000000000000001</v>
      </c>
      <c r="DK16" s="4"/>
      <c r="DL16" s="15" t="s">
        <v>451</v>
      </c>
      <c r="DM16" s="4">
        <v>0.09</v>
      </c>
      <c r="DN16" s="4"/>
      <c r="DO16" s="15" t="s">
        <v>462</v>
      </c>
      <c r="DP16" s="4">
        <v>0.2</v>
      </c>
      <c r="DQ16" s="4">
        <v>0.12</v>
      </c>
      <c r="DR16" s="4"/>
      <c r="DS16" s="15" t="s">
        <v>462</v>
      </c>
      <c r="DT16" s="4"/>
      <c r="DU16" s="15" t="s">
        <v>451</v>
      </c>
      <c r="DV16" s="4"/>
      <c r="DW16" s="4">
        <v>0.14000000000000001</v>
      </c>
      <c r="DX16" s="15" t="s">
        <v>462</v>
      </c>
      <c r="DY16" s="4"/>
      <c r="DZ16" s="4">
        <v>0.24</v>
      </c>
      <c r="EA16" s="15" t="s">
        <v>451</v>
      </c>
      <c r="EB16" s="15" t="s">
        <v>451</v>
      </c>
      <c r="EC16" s="4"/>
      <c r="ED16" s="15" t="s">
        <v>451</v>
      </c>
      <c r="EE16" s="4"/>
      <c r="EF16" s="4">
        <v>0.12</v>
      </c>
      <c r="EG16" s="15" t="s">
        <v>451</v>
      </c>
      <c r="EH16" s="4">
        <v>0.22</v>
      </c>
      <c r="EI16" s="4"/>
      <c r="EJ16" s="15" t="s">
        <v>451</v>
      </c>
      <c r="EL16" s="15" t="s">
        <v>451</v>
      </c>
      <c r="EM16" s="2"/>
      <c r="EN16" s="15" t="s">
        <v>462</v>
      </c>
      <c r="EO16" s="2"/>
      <c r="EP16" s="15" t="s">
        <v>451</v>
      </c>
      <c r="EQ16" s="2"/>
      <c r="ER16" s="15" t="s">
        <v>451</v>
      </c>
      <c r="ES16" s="2">
        <v>0.09</v>
      </c>
      <c r="ET16" s="2">
        <v>0.19</v>
      </c>
      <c r="EU16" s="2"/>
      <c r="EV16" s="2">
        <v>0.26</v>
      </c>
      <c r="EW16" s="2"/>
      <c r="EX16" s="2">
        <v>0.84</v>
      </c>
      <c r="EZ16" s="2">
        <v>0.14000000000000001</v>
      </c>
      <c r="FA16" s="2">
        <v>0.35</v>
      </c>
      <c r="FB16" s="2"/>
      <c r="FC16" s="2">
        <v>0.19</v>
      </c>
      <c r="FE16" s="2">
        <v>0.28000000000000003</v>
      </c>
      <c r="FF16" s="15" t="s">
        <v>451</v>
      </c>
      <c r="FG16" s="15" t="s">
        <v>462</v>
      </c>
      <c r="FH16" s="2">
        <v>0.16</v>
      </c>
      <c r="FI16" s="2">
        <v>0.38</v>
      </c>
    </row>
    <row r="17" spans="1:165" x14ac:dyDescent="0.2">
      <c r="A17" s="2" t="s">
        <v>41</v>
      </c>
      <c r="C17" s="2">
        <v>0.57999999999999996</v>
      </c>
      <c r="D17" s="2"/>
      <c r="E17" s="2">
        <v>0.45</v>
      </c>
      <c r="F17" s="2">
        <v>0.2</v>
      </c>
      <c r="G17" s="2"/>
      <c r="H17" s="2">
        <v>0.72</v>
      </c>
      <c r="I17" s="2"/>
      <c r="J17" s="2">
        <v>0.77</v>
      </c>
      <c r="K17" s="2">
        <v>0.46</v>
      </c>
      <c r="L17" s="2"/>
      <c r="M17" s="2">
        <v>0.64</v>
      </c>
      <c r="N17" s="2">
        <v>0.8</v>
      </c>
      <c r="O17" s="2"/>
      <c r="P17" s="2">
        <v>0.68</v>
      </c>
      <c r="Q17" s="2">
        <v>0.69</v>
      </c>
      <c r="R17" s="2"/>
      <c r="S17" s="2">
        <v>1.18</v>
      </c>
      <c r="T17" s="2"/>
      <c r="U17" s="2">
        <v>0.57999999999999996</v>
      </c>
      <c r="V17" s="2">
        <v>0.34</v>
      </c>
      <c r="W17" s="2">
        <v>0.37</v>
      </c>
      <c r="X17" s="2">
        <v>0.46</v>
      </c>
      <c r="Z17" s="2">
        <v>0.76</v>
      </c>
      <c r="AA17" s="2">
        <v>0.61</v>
      </c>
      <c r="AB17" s="2"/>
      <c r="AC17" s="2"/>
      <c r="AD17" s="2">
        <v>0.71</v>
      </c>
      <c r="AE17" s="2">
        <v>0.56999999999999995</v>
      </c>
      <c r="AF17" s="2"/>
      <c r="AG17" s="2">
        <v>0.46</v>
      </c>
      <c r="AH17" s="2"/>
      <c r="AI17" s="2">
        <v>0.77</v>
      </c>
      <c r="AJ17" s="2">
        <v>0.87</v>
      </c>
      <c r="AK17" s="2">
        <v>0.55000000000000004</v>
      </c>
      <c r="AL17" s="2">
        <v>0.55000000000000004</v>
      </c>
      <c r="AM17" s="2"/>
      <c r="AN17" s="2">
        <v>0.46</v>
      </c>
      <c r="AO17" s="2">
        <v>0.68</v>
      </c>
      <c r="AP17" s="2">
        <v>0.46</v>
      </c>
      <c r="AQ17" s="2">
        <v>0.92</v>
      </c>
      <c r="AR17" s="2"/>
      <c r="AS17" s="2">
        <v>0.88</v>
      </c>
      <c r="AT17" s="2"/>
      <c r="AU17" s="2">
        <v>1.18</v>
      </c>
      <c r="AV17" s="2"/>
      <c r="AW17" s="2">
        <v>0.74</v>
      </c>
      <c r="AX17" s="2">
        <v>0.88</v>
      </c>
      <c r="AY17" s="2">
        <v>0.62</v>
      </c>
      <c r="AZ17" s="2">
        <v>0.77</v>
      </c>
      <c r="BA17" s="2">
        <v>0.85</v>
      </c>
      <c r="BB17" s="2"/>
      <c r="BC17" s="4">
        <v>0.7</v>
      </c>
      <c r="BD17" s="2"/>
      <c r="BE17" s="2">
        <v>0.89</v>
      </c>
      <c r="BF17" s="2"/>
      <c r="BG17" s="2">
        <v>0.98</v>
      </c>
      <c r="BH17" s="2"/>
      <c r="BI17" s="2">
        <v>0.93</v>
      </c>
      <c r="BJ17" s="2"/>
      <c r="BK17" s="2">
        <v>0.98</v>
      </c>
      <c r="BL17" s="2"/>
      <c r="BM17" s="2">
        <v>0.77</v>
      </c>
      <c r="BN17" s="2"/>
      <c r="BO17" s="2">
        <v>0.42</v>
      </c>
      <c r="BP17" s="2">
        <v>0.85</v>
      </c>
      <c r="BQ17" s="2">
        <v>0.75</v>
      </c>
      <c r="BR17" s="2">
        <v>0.47</v>
      </c>
      <c r="BS17" s="2"/>
      <c r="BT17" s="2">
        <v>0.76</v>
      </c>
      <c r="BU17" s="2"/>
      <c r="BV17" s="2">
        <v>0.66</v>
      </c>
      <c r="BW17" s="2"/>
      <c r="BX17" s="2">
        <v>0.82</v>
      </c>
      <c r="BY17" s="2"/>
      <c r="BZ17" s="2">
        <v>0.96</v>
      </c>
      <c r="CA17" s="2">
        <v>0.83</v>
      </c>
      <c r="CB17" s="2">
        <v>0.96</v>
      </c>
      <c r="CC17" s="2">
        <v>0.77</v>
      </c>
      <c r="CD17" s="2"/>
      <c r="CE17" s="2">
        <v>0.74</v>
      </c>
      <c r="CF17" s="2"/>
      <c r="CG17" s="2">
        <v>0.69</v>
      </c>
      <c r="CH17" s="2"/>
      <c r="CI17" s="4">
        <v>0.7</v>
      </c>
      <c r="CJ17" s="2"/>
      <c r="CK17" s="2">
        <v>0.54</v>
      </c>
      <c r="CL17" s="2">
        <v>0.74</v>
      </c>
      <c r="CM17" s="2">
        <v>0.74</v>
      </c>
      <c r="CN17" s="2">
        <v>0.56000000000000005</v>
      </c>
      <c r="CO17" s="2"/>
      <c r="CP17" s="2">
        <v>1.01</v>
      </c>
      <c r="CQ17" s="2"/>
      <c r="CR17" s="2">
        <v>1.35</v>
      </c>
      <c r="CS17" s="2">
        <v>0.96</v>
      </c>
      <c r="CT17" s="2"/>
      <c r="CU17" s="2">
        <v>0.86</v>
      </c>
      <c r="CV17" s="2">
        <v>0.67</v>
      </c>
      <c r="CW17" s="2"/>
      <c r="CX17" s="2">
        <v>1.33</v>
      </c>
      <c r="CY17" s="2">
        <v>1.28</v>
      </c>
      <c r="CZ17" s="2">
        <v>1.35</v>
      </c>
      <c r="DA17" s="2"/>
      <c r="DB17" s="2">
        <v>0.5</v>
      </c>
      <c r="DD17" s="4">
        <v>0.53</v>
      </c>
      <c r="DE17" s="4">
        <v>0.5</v>
      </c>
      <c r="DG17" s="4">
        <v>0.8</v>
      </c>
      <c r="DH17" s="4">
        <v>0.42</v>
      </c>
      <c r="DI17" s="4"/>
      <c r="DJ17" s="4">
        <v>0.56999999999999995</v>
      </c>
      <c r="DK17" s="4"/>
      <c r="DL17" s="4">
        <v>0.57999999999999996</v>
      </c>
      <c r="DM17" s="4">
        <v>0.57999999999999996</v>
      </c>
      <c r="DN17" s="4"/>
      <c r="DO17" s="4">
        <v>0.63</v>
      </c>
      <c r="DP17" s="4">
        <v>0.56000000000000005</v>
      </c>
      <c r="DQ17" s="4">
        <v>0.6</v>
      </c>
      <c r="DR17" s="4"/>
      <c r="DS17" s="4">
        <v>0.85</v>
      </c>
      <c r="DT17" s="4"/>
      <c r="DU17" s="4">
        <v>0.61</v>
      </c>
      <c r="DV17" s="4"/>
      <c r="DW17" s="4">
        <v>0.51</v>
      </c>
      <c r="DX17" s="4">
        <v>0.76</v>
      </c>
      <c r="DY17" s="4"/>
      <c r="DZ17" s="4">
        <v>0.71</v>
      </c>
      <c r="EA17" s="4">
        <v>0.38</v>
      </c>
      <c r="EB17" s="4">
        <v>0.46</v>
      </c>
      <c r="EC17" s="4"/>
      <c r="ED17" s="4">
        <v>0.47</v>
      </c>
      <c r="EE17" s="4"/>
      <c r="EF17" s="4">
        <v>0.91</v>
      </c>
      <c r="EG17" s="4">
        <v>0.72</v>
      </c>
      <c r="EH17" s="4">
        <v>0.1</v>
      </c>
      <c r="EI17" s="4"/>
      <c r="EJ17" s="4">
        <v>0.73</v>
      </c>
      <c r="EL17" s="4">
        <v>0.81</v>
      </c>
      <c r="EM17" s="4"/>
      <c r="EN17" s="4">
        <v>0.57999999999999996</v>
      </c>
      <c r="EO17" s="4"/>
      <c r="EP17" s="4">
        <v>0.63</v>
      </c>
      <c r="EQ17" s="4"/>
      <c r="ER17" s="4">
        <v>0.55000000000000004</v>
      </c>
      <c r="ES17" s="4">
        <v>0.6</v>
      </c>
      <c r="ET17" s="4">
        <v>0.56999999999999995</v>
      </c>
      <c r="EU17" s="4"/>
      <c r="EV17" s="4">
        <v>0.96</v>
      </c>
      <c r="EW17" s="4"/>
      <c r="EX17" s="4">
        <v>1.4</v>
      </c>
      <c r="EZ17" s="4">
        <v>1.51</v>
      </c>
      <c r="FA17" s="4">
        <v>0.98</v>
      </c>
      <c r="FB17" s="4"/>
      <c r="FC17" s="4">
        <v>1.29</v>
      </c>
      <c r="FE17" s="4">
        <v>0.48</v>
      </c>
      <c r="FF17" s="4">
        <v>0.35</v>
      </c>
      <c r="FG17" s="4">
        <v>0.24</v>
      </c>
      <c r="FH17" s="4">
        <v>0.7</v>
      </c>
      <c r="FI17" s="4">
        <v>0.38</v>
      </c>
    </row>
    <row r="18" spans="1:165" x14ac:dyDescent="0.2">
      <c r="A18" s="2" t="s">
        <v>0</v>
      </c>
      <c r="C18" s="2">
        <v>0.59</v>
      </c>
      <c r="D18" s="2"/>
      <c r="E18" s="2">
        <v>1.26</v>
      </c>
      <c r="F18" s="2">
        <v>0.59</v>
      </c>
      <c r="G18" s="2"/>
      <c r="H18" s="2">
        <v>0.77</v>
      </c>
      <c r="I18" s="2"/>
      <c r="J18" s="2">
        <v>0.73</v>
      </c>
      <c r="K18" s="2">
        <v>0.54</v>
      </c>
      <c r="L18" s="2"/>
      <c r="M18" s="2">
        <v>0.81</v>
      </c>
      <c r="N18" s="2">
        <v>0.87</v>
      </c>
      <c r="O18" s="2"/>
      <c r="P18" s="2">
        <v>0.77</v>
      </c>
      <c r="Q18" s="2">
        <v>0.87</v>
      </c>
      <c r="R18" s="2"/>
      <c r="S18" s="2">
        <v>1.1499999999999999</v>
      </c>
      <c r="T18" s="2"/>
      <c r="U18" s="2">
        <v>0.69</v>
      </c>
      <c r="V18" s="2">
        <v>0.51</v>
      </c>
      <c r="W18" s="2">
        <v>0.38</v>
      </c>
      <c r="X18" s="2">
        <v>0.42</v>
      </c>
      <c r="Z18" s="2">
        <v>0.65</v>
      </c>
      <c r="AA18" s="2">
        <v>0.21</v>
      </c>
      <c r="AB18" s="2"/>
      <c r="AC18" s="2"/>
      <c r="AD18" s="2">
        <v>1.1399999999999999</v>
      </c>
      <c r="AE18" s="2">
        <v>1.21</v>
      </c>
      <c r="AF18" s="2"/>
      <c r="AG18" s="2">
        <v>1.39</v>
      </c>
      <c r="AH18" s="2"/>
      <c r="AI18" s="2">
        <v>1.05</v>
      </c>
      <c r="AJ18" s="2">
        <v>1.49</v>
      </c>
      <c r="AK18" s="2">
        <v>1.23</v>
      </c>
      <c r="AL18" s="2">
        <v>1.0900000000000001</v>
      </c>
      <c r="AM18" s="2"/>
      <c r="AN18" s="4">
        <v>1.1000000000000001</v>
      </c>
      <c r="AO18" s="4">
        <v>1.05</v>
      </c>
      <c r="AP18" s="4">
        <v>1.24</v>
      </c>
      <c r="AQ18" s="4">
        <v>1.1599999999999999</v>
      </c>
      <c r="AR18" s="4"/>
      <c r="AS18" s="4">
        <v>1.37</v>
      </c>
      <c r="AT18" s="4"/>
      <c r="AU18" s="4">
        <v>1.22</v>
      </c>
      <c r="AV18" s="4"/>
      <c r="AW18" s="4">
        <v>1.29</v>
      </c>
      <c r="AX18" s="4">
        <v>1.23</v>
      </c>
      <c r="AY18" s="4">
        <v>0.99</v>
      </c>
      <c r="AZ18" s="4">
        <v>1.0900000000000001</v>
      </c>
      <c r="BA18" s="4">
        <v>0.98</v>
      </c>
      <c r="BB18" s="4"/>
      <c r="BC18" s="4">
        <v>1.29</v>
      </c>
      <c r="BD18" s="4"/>
      <c r="BE18" s="4">
        <v>1.04</v>
      </c>
      <c r="BF18" s="4"/>
      <c r="BG18" s="4">
        <v>1.1499999999999999</v>
      </c>
      <c r="BH18" s="4"/>
      <c r="BI18" s="4">
        <v>1.03</v>
      </c>
      <c r="BJ18" s="4"/>
      <c r="BK18" s="4">
        <v>1.0900000000000001</v>
      </c>
      <c r="BL18" s="4"/>
      <c r="BM18" s="4">
        <v>1.24</v>
      </c>
      <c r="BN18" s="4"/>
      <c r="BO18" s="4">
        <v>1.03</v>
      </c>
      <c r="BP18" s="4">
        <v>0.91</v>
      </c>
      <c r="BQ18" s="4">
        <v>1.01</v>
      </c>
      <c r="BR18" s="4">
        <v>1.03</v>
      </c>
      <c r="BS18" s="4"/>
      <c r="BT18" s="4">
        <v>0.84</v>
      </c>
      <c r="BU18" s="4"/>
      <c r="BV18" s="4">
        <v>1.4</v>
      </c>
      <c r="BW18" s="4"/>
      <c r="BX18" s="4">
        <v>1.0900000000000001</v>
      </c>
      <c r="BY18" s="4"/>
      <c r="BZ18" s="4">
        <v>0.96</v>
      </c>
      <c r="CA18" s="4">
        <v>0.85</v>
      </c>
      <c r="CB18" s="4">
        <v>0.64</v>
      </c>
      <c r="CC18" s="4">
        <v>0.74</v>
      </c>
      <c r="CD18" s="4"/>
      <c r="CE18" s="4">
        <v>0.71</v>
      </c>
      <c r="CF18" s="4"/>
      <c r="CG18" s="4">
        <v>0.71</v>
      </c>
      <c r="CH18" s="4"/>
      <c r="CI18" s="4">
        <v>0.72</v>
      </c>
      <c r="CJ18" s="4"/>
      <c r="CK18" s="4">
        <v>1.04</v>
      </c>
      <c r="CL18" s="4">
        <v>0.68</v>
      </c>
      <c r="CM18" s="4">
        <v>0.76</v>
      </c>
      <c r="CN18" s="4">
        <v>0.74</v>
      </c>
      <c r="CO18" s="4"/>
      <c r="CP18" s="4">
        <v>0.72</v>
      </c>
      <c r="CQ18" s="4"/>
      <c r="CR18" s="4">
        <v>0.95</v>
      </c>
      <c r="CS18" s="4">
        <v>0.42</v>
      </c>
      <c r="CT18" s="4"/>
      <c r="CU18" s="4">
        <v>0.7</v>
      </c>
      <c r="CV18" s="4">
        <v>0.63</v>
      </c>
      <c r="CW18" s="4"/>
      <c r="CX18" s="4">
        <v>1.07</v>
      </c>
      <c r="CY18" s="4">
        <v>0.66</v>
      </c>
      <c r="CZ18" s="4">
        <v>1</v>
      </c>
      <c r="DA18" s="4"/>
      <c r="DB18" s="4">
        <v>0.57999999999999996</v>
      </c>
      <c r="DD18" s="4">
        <v>0.16</v>
      </c>
      <c r="DE18" s="4">
        <v>0.67</v>
      </c>
      <c r="DG18" s="4">
        <v>1.25</v>
      </c>
      <c r="DH18" s="4">
        <v>1.01</v>
      </c>
      <c r="DI18" s="4"/>
      <c r="DJ18" s="4">
        <v>0.88</v>
      </c>
      <c r="DK18" s="4"/>
      <c r="DL18" s="4">
        <v>0.86</v>
      </c>
      <c r="DM18" s="4">
        <v>0.6</v>
      </c>
      <c r="DN18" s="4"/>
      <c r="DO18" s="4">
        <v>0.97</v>
      </c>
      <c r="DP18" s="4">
        <v>0.79</v>
      </c>
      <c r="DQ18" s="4">
        <v>0.76</v>
      </c>
      <c r="DR18" s="4"/>
      <c r="DS18" s="4">
        <v>0.94</v>
      </c>
      <c r="DT18" s="4"/>
      <c r="DU18" s="4">
        <v>0.91</v>
      </c>
      <c r="DV18" s="4"/>
      <c r="DW18" s="4">
        <v>0.75</v>
      </c>
      <c r="DX18" s="4">
        <v>0.89</v>
      </c>
      <c r="DY18" s="4"/>
      <c r="DZ18" s="4">
        <v>0.76</v>
      </c>
      <c r="EA18" s="4">
        <v>0.72</v>
      </c>
      <c r="EB18" s="4">
        <v>0.91</v>
      </c>
      <c r="EC18" s="4"/>
      <c r="ED18" s="4">
        <v>1.1200000000000001</v>
      </c>
      <c r="EE18" s="4"/>
      <c r="EF18" s="4">
        <v>0.83</v>
      </c>
      <c r="EG18" s="4">
        <v>1.0900000000000001</v>
      </c>
      <c r="EH18" s="4">
        <v>1.08</v>
      </c>
      <c r="EI18" s="4"/>
      <c r="EJ18" s="4">
        <v>1.27</v>
      </c>
      <c r="EL18" s="4">
        <v>0.71</v>
      </c>
      <c r="EM18" s="4"/>
      <c r="EN18" s="4">
        <v>0.96</v>
      </c>
      <c r="EO18" s="4"/>
      <c r="EP18" s="4">
        <v>1.19</v>
      </c>
      <c r="EQ18" s="4"/>
      <c r="ER18" s="4">
        <v>1.06</v>
      </c>
      <c r="ES18" s="4">
        <v>0.9</v>
      </c>
      <c r="ET18" s="4">
        <v>0.95</v>
      </c>
      <c r="EU18" s="4"/>
      <c r="EV18" s="4">
        <v>1.32</v>
      </c>
      <c r="EW18" s="4"/>
      <c r="EX18" s="4">
        <v>2.33</v>
      </c>
      <c r="EZ18" s="4">
        <v>1.25</v>
      </c>
      <c r="FA18" s="4">
        <v>1.38</v>
      </c>
      <c r="FB18" s="4"/>
      <c r="FC18" s="4">
        <v>1.93</v>
      </c>
      <c r="FE18" s="4">
        <v>0.23</v>
      </c>
      <c r="FF18" s="4">
        <v>0.3</v>
      </c>
      <c r="FG18" s="4">
        <v>0.35</v>
      </c>
      <c r="FH18" s="4">
        <v>0.32</v>
      </c>
      <c r="FI18" s="4">
        <v>0.37</v>
      </c>
    </row>
    <row r="19" spans="1:165" x14ac:dyDescent="0.2">
      <c r="A19" s="2" t="s">
        <v>5</v>
      </c>
      <c r="C19" s="2">
        <v>56.22</v>
      </c>
      <c r="D19" s="2"/>
      <c r="E19" s="2">
        <v>55.03</v>
      </c>
      <c r="F19" s="2">
        <v>56.4</v>
      </c>
      <c r="G19" s="2"/>
      <c r="H19" s="2">
        <v>55.58</v>
      </c>
      <c r="I19" s="2"/>
      <c r="J19" s="2">
        <v>55.84</v>
      </c>
      <c r="K19" s="2">
        <v>55.83</v>
      </c>
      <c r="L19" s="2"/>
      <c r="M19" s="2">
        <v>54.96</v>
      </c>
      <c r="N19" s="2">
        <v>54.09</v>
      </c>
      <c r="O19" s="2"/>
      <c r="P19" s="4">
        <v>55.1</v>
      </c>
      <c r="Q19" s="4">
        <v>56</v>
      </c>
      <c r="R19" s="2"/>
      <c r="S19" s="2">
        <v>54.51</v>
      </c>
      <c r="T19" s="2"/>
      <c r="U19" s="2">
        <v>56.44</v>
      </c>
      <c r="V19" s="2">
        <v>56.99</v>
      </c>
      <c r="W19" s="2">
        <v>56.16</v>
      </c>
      <c r="X19" s="2">
        <v>57.2</v>
      </c>
      <c r="Z19" s="2">
        <v>56.57</v>
      </c>
      <c r="AA19" s="2">
        <v>57.83</v>
      </c>
      <c r="AB19" s="2"/>
      <c r="AC19" s="2"/>
      <c r="AD19" s="2">
        <v>53.98</v>
      </c>
      <c r="AE19" s="2">
        <v>54.88</v>
      </c>
      <c r="AF19" s="2"/>
      <c r="AG19" s="2">
        <v>54.98</v>
      </c>
      <c r="AH19" s="2"/>
      <c r="AI19" s="2">
        <v>54.55</v>
      </c>
      <c r="AJ19" s="2">
        <v>54.31</v>
      </c>
      <c r="AK19" s="2">
        <v>54.59</v>
      </c>
      <c r="AL19" s="2">
        <v>54.26</v>
      </c>
      <c r="AM19" s="2"/>
      <c r="AN19" s="2">
        <v>53.83</v>
      </c>
      <c r="AO19" s="2">
        <v>53.58</v>
      </c>
      <c r="AP19" s="2">
        <v>53.69</v>
      </c>
      <c r="AQ19" s="2">
        <v>54.19</v>
      </c>
      <c r="AR19" s="2"/>
      <c r="AS19" s="2">
        <v>53.67</v>
      </c>
      <c r="AT19" s="2"/>
      <c r="AU19" s="2">
        <v>53.27</v>
      </c>
      <c r="AV19" s="2"/>
      <c r="AW19" s="2">
        <v>53.46</v>
      </c>
      <c r="AX19" s="2">
        <v>53.66</v>
      </c>
      <c r="AY19" s="2">
        <v>54.24</v>
      </c>
      <c r="AZ19" s="2">
        <v>54.53</v>
      </c>
      <c r="BA19" s="2">
        <v>54.34</v>
      </c>
      <c r="BB19" s="2"/>
      <c r="BC19" s="2">
        <v>54.83</v>
      </c>
      <c r="BD19" s="2"/>
      <c r="BE19" s="2">
        <v>54.23</v>
      </c>
      <c r="BF19" s="2"/>
      <c r="BG19" s="2">
        <v>54.28</v>
      </c>
      <c r="BH19" s="2"/>
      <c r="BI19" s="2">
        <v>54.39</v>
      </c>
      <c r="BJ19" s="2"/>
      <c r="BK19" s="2">
        <v>54.84</v>
      </c>
      <c r="BL19" s="2"/>
      <c r="BM19" s="2">
        <v>54.52</v>
      </c>
      <c r="BN19" s="2"/>
      <c r="BO19" s="2">
        <v>55.29</v>
      </c>
      <c r="BP19" s="2">
        <v>55.02</v>
      </c>
      <c r="BQ19" s="2">
        <v>54.69</v>
      </c>
      <c r="BR19" s="2">
        <v>55.64</v>
      </c>
      <c r="BS19" s="2"/>
      <c r="BT19" s="2">
        <v>54.57</v>
      </c>
      <c r="BU19" s="2"/>
      <c r="BV19" s="2">
        <v>50.08</v>
      </c>
      <c r="BW19" s="2"/>
      <c r="BX19" s="2">
        <v>54.92</v>
      </c>
      <c r="BY19" s="2"/>
      <c r="BZ19" s="2">
        <v>54.11</v>
      </c>
      <c r="CA19" s="2">
        <v>55.15</v>
      </c>
      <c r="CB19" s="2">
        <v>55.47</v>
      </c>
      <c r="CC19" s="2">
        <v>55.45</v>
      </c>
      <c r="CD19" s="2"/>
      <c r="CE19" s="2">
        <v>55.09</v>
      </c>
      <c r="CF19" s="2"/>
      <c r="CG19" s="2">
        <v>54.99</v>
      </c>
      <c r="CH19" s="2"/>
      <c r="CI19" s="2">
        <v>55.28</v>
      </c>
      <c r="CJ19" s="2"/>
      <c r="CK19" s="2">
        <v>55.7</v>
      </c>
      <c r="CL19" s="2">
        <v>55.53</v>
      </c>
      <c r="CM19" s="2">
        <v>55.34</v>
      </c>
      <c r="CN19" s="2">
        <v>55.9</v>
      </c>
      <c r="CO19" s="2"/>
      <c r="CP19" s="2">
        <v>55.21</v>
      </c>
      <c r="CQ19" s="2"/>
      <c r="CR19" s="2">
        <v>50.9</v>
      </c>
      <c r="CS19" s="2">
        <v>53.34</v>
      </c>
      <c r="CT19" s="2"/>
      <c r="CU19" s="2">
        <v>51.94</v>
      </c>
      <c r="CV19" s="2">
        <v>52.97</v>
      </c>
      <c r="CW19" s="2"/>
      <c r="CX19" s="2">
        <v>51.31</v>
      </c>
      <c r="CY19" s="2">
        <v>51.79</v>
      </c>
      <c r="CZ19" s="2">
        <v>52.55</v>
      </c>
      <c r="DA19" s="2"/>
      <c r="DB19" s="2">
        <v>57.28</v>
      </c>
      <c r="DD19" s="2">
        <v>57.36</v>
      </c>
      <c r="DE19" s="2">
        <v>56.18</v>
      </c>
      <c r="DG19" s="2">
        <v>55.48</v>
      </c>
      <c r="DH19" s="2">
        <v>55.96</v>
      </c>
      <c r="DI19" s="2"/>
      <c r="DJ19" s="2">
        <v>55.74</v>
      </c>
      <c r="DK19" s="2"/>
      <c r="DL19" s="2">
        <v>56.06</v>
      </c>
      <c r="DM19" s="2">
        <v>56.41</v>
      </c>
      <c r="DN19" s="2"/>
      <c r="DO19" s="2">
        <v>56.24</v>
      </c>
      <c r="DP19" s="2">
        <v>56.09</v>
      </c>
      <c r="DQ19" s="2">
        <v>56.16</v>
      </c>
      <c r="DR19" s="2"/>
      <c r="DS19" s="2">
        <v>55.9</v>
      </c>
      <c r="DT19" s="2"/>
      <c r="DU19" s="2">
        <v>55.73</v>
      </c>
      <c r="DV19" s="2"/>
      <c r="DW19" s="2">
        <v>56.33</v>
      </c>
      <c r="DX19" s="2">
        <v>56.57</v>
      </c>
      <c r="DY19" s="2"/>
      <c r="DZ19" s="2">
        <v>56.42</v>
      </c>
      <c r="EA19" s="2">
        <v>56.59</v>
      </c>
      <c r="EB19" s="2">
        <v>56.94</v>
      </c>
      <c r="EC19" s="2"/>
      <c r="ED19" s="2">
        <v>54.99</v>
      </c>
      <c r="EE19" s="2"/>
      <c r="EF19" s="2">
        <v>54.54</v>
      </c>
      <c r="EG19" s="2">
        <v>55.1</v>
      </c>
      <c r="EH19" s="2">
        <v>55.99</v>
      </c>
      <c r="EI19" s="2"/>
      <c r="EJ19" s="2">
        <v>54.03</v>
      </c>
      <c r="EL19" s="2">
        <v>56.58</v>
      </c>
      <c r="EM19" s="2"/>
      <c r="EN19" s="2">
        <v>55.67</v>
      </c>
      <c r="EO19" s="2"/>
      <c r="EP19" s="2">
        <v>54.92</v>
      </c>
      <c r="EQ19" s="2"/>
      <c r="ER19" s="2">
        <v>54.63</v>
      </c>
      <c r="ES19" s="2">
        <v>55.6</v>
      </c>
      <c r="ET19" s="2">
        <v>55.63</v>
      </c>
      <c r="EU19" s="2"/>
      <c r="EV19" s="2">
        <v>52.49</v>
      </c>
      <c r="EW19" s="2"/>
      <c r="EX19" s="2">
        <v>48.83</v>
      </c>
      <c r="EZ19" s="2">
        <v>52.54</v>
      </c>
      <c r="FA19" s="2">
        <v>52.68</v>
      </c>
      <c r="FB19" s="2"/>
      <c r="FC19" s="2">
        <v>50.49</v>
      </c>
      <c r="FE19" s="2">
        <v>57.24</v>
      </c>
      <c r="FF19" s="2">
        <v>58.3</v>
      </c>
      <c r="FG19" s="2">
        <v>58.7</v>
      </c>
      <c r="FH19" s="2">
        <v>56.01</v>
      </c>
      <c r="FI19" s="2">
        <v>57.03</v>
      </c>
    </row>
    <row r="20" spans="1:165" x14ac:dyDescent="0.2">
      <c r="A20" s="2" t="s">
        <v>9</v>
      </c>
      <c r="C20" s="2">
        <v>39.28</v>
      </c>
      <c r="D20" s="2"/>
      <c r="E20" s="2">
        <v>39.11</v>
      </c>
      <c r="F20" s="2">
        <v>39</v>
      </c>
      <c r="G20" s="2"/>
      <c r="H20" s="2">
        <v>39.14</v>
      </c>
      <c r="I20" s="2"/>
      <c r="J20" s="2">
        <v>39.46</v>
      </c>
      <c r="K20" s="2">
        <v>39.01</v>
      </c>
      <c r="L20" s="2"/>
      <c r="M20" s="2">
        <v>38.869999999999997</v>
      </c>
      <c r="N20" s="2">
        <v>38.56</v>
      </c>
      <c r="O20" s="2"/>
      <c r="P20" s="7">
        <v>39</v>
      </c>
      <c r="Q20" s="2">
        <v>39.58</v>
      </c>
      <c r="R20" s="2"/>
      <c r="S20" s="2">
        <v>39.369999999999997</v>
      </c>
      <c r="T20" s="2"/>
      <c r="U20" s="2">
        <v>39.6</v>
      </c>
      <c r="V20" s="2">
        <v>39.520000000000003</v>
      </c>
      <c r="W20" s="2">
        <v>39.01</v>
      </c>
      <c r="X20" s="2">
        <v>39.54</v>
      </c>
      <c r="Z20" s="4">
        <v>39.54</v>
      </c>
      <c r="AA20" s="4">
        <v>39.72</v>
      </c>
      <c r="AB20" s="4"/>
      <c r="AC20" s="4"/>
      <c r="AD20" s="4">
        <v>38.82</v>
      </c>
      <c r="AE20" s="4">
        <v>39.229999999999997</v>
      </c>
      <c r="AF20" s="4"/>
      <c r="AG20" s="4">
        <v>39.08</v>
      </c>
      <c r="AH20" s="4"/>
      <c r="AI20" s="4">
        <v>39.090000000000003</v>
      </c>
      <c r="AJ20" s="4">
        <v>39.29</v>
      </c>
      <c r="AK20" s="4">
        <v>38.950000000000003</v>
      </c>
      <c r="AL20" s="4">
        <v>38.799999999999997</v>
      </c>
      <c r="AM20" s="4"/>
      <c r="AN20" s="2">
        <v>38.26</v>
      </c>
      <c r="AO20" s="2">
        <v>38.28</v>
      </c>
      <c r="AP20" s="2">
        <v>38.200000000000003</v>
      </c>
      <c r="AQ20" s="2">
        <v>38.799999999999997</v>
      </c>
      <c r="AR20" s="2"/>
      <c r="AS20" s="2">
        <v>38.74</v>
      </c>
      <c r="AT20" s="2"/>
      <c r="AU20" s="2">
        <v>38.86</v>
      </c>
      <c r="AV20" s="2"/>
      <c r="AW20" s="2">
        <v>38.5</v>
      </c>
      <c r="AX20" s="2">
        <v>38.770000000000003</v>
      </c>
      <c r="AY20" s="2">
        <v>38.56</v>
      </c>
      <c r="AZ20" s="2">
        <v>39.020000000000003</v>
      </c>
      <c r="BA20" s="2">
        <v>38.78</v>
      </c>
      <c r="BB20" s="2"/>
      <c r="BC20" s="2">
        <v>39.020000000000003</v>
      </c>
      <c r="BD20" s="2"/>
      <c r="BE20" s="2">
        <v>38.86</v>
      </c>
      <c r="BF20" s="2"/>
      <c r="BG20" s="2">
        <v>38.909999999999997</v>
      </c>
      <c r="BH20" s="2"/>
      <c r="BI20" s="2">
        <v>38.93</v>
      </c>
      <c r="BJ20" s="2"/>
      <c r="BK20" s="2">
        <v>39.21</v>
      </c>
      <c r="BL20" s="2"/>
      <c r="BM20" s="2">
        <v>38.880000000000003</v>
      </c>
      <c r="BN20" s="2"/>
      <c r="BO20" s="2">
        <v>39.270000000000003</v>
      </c>
      <c r="BP20" s="2">
        <v>39.229999999999997</v>
      </c>
      <c r="BQ20" s="2">
        <v>38.83</v>
      </c>
      <c r="BR20" s="2">
        <v>39.29</v>
      </c>
      <c r="BS20" s="2"/>
      <c r="BT20" s="2">
        <v>38.76</v>
      </c>
      <c r="BU20" s="2"/>
      <c r="BV20" s="4">
        <v>37.92</v>
      </c>
      <c r="BW20" s="4"/>
      <c r="BX20" s="4">
        <v>39.1</v>
      </c>
      <c r="BY20" s="4"/>
      <c r="BZ20" s="4">
        <v>38.79</v>
      </c>
      <c r="CA20" s="4">
        <v>39.29</v>
      </c>
      <c r="CB20" s="4">
        <v>39.26</v>
      </c>
      <c r="CC20" s="4">
        <v>39.08</v>
      </c>
      <c r="CD20" s="4"/>
      <c r="CE20" s="4">
        <v>39.01</v>
      </c>
      <c r="CF20" s="4"/>
      <c r="CG20" s="4">
        <v>38.83</v>
      </c>
      <c r="CH20" s="4"/>
      <c r="CI20" s="4">
        <v>39.11</v>
      </c>
      <c r="CJ20" s="4"/>
      <c r="CK20" s="4">
        <v>39.18</v>
      </c>
      <c r="CL20" s="4">
        <v>39.159999999999997</v>
      </c>
      <c r="CM20" s="4">
        <v>39.08</v>
      </c>
      <c r="CN20" s="4">
        <v>39.28</v>
      </c>
      <c r="CO20" s="4"/>
      <c r="CP20" s="4">
        <v>39.200000000000003</v>
      </c>
      <c r="CQ20" s="4"/>
      <c r="CR20" s="4">
        <v>38.57</v>
      </c>
      <c r="CS20" s="4">
        <v>38.92</v>
      </c>
      <c r="CT20" s="4"/>
      <c r="CU20" s="4">
        <v>38.6</v>
      </c>
      <c r="CV20" s="4">
        <v>38.700000000000003</v>
      </c>
      <c r="CW20" s="4"/>
      <c r="CX20" s="4">
        <v>38.72</v>
      </c>
      <c r="CY20" s="4">
        <v>38.6</v>
      </c>
      <c r="CZ20" s="4">
        <v>39.020000000000003</v>
      </c>
      <c r="DA20" s="4"/>
      <c r="DB20" s="4">
        <v>39.68</v>
      </c>
      <c r="DD20" s="2">
        <v>39.450000000000003</v>
      </c>
      <c r="DE20" s="2">
        <v>39.18</v>
      </c>
      <c r="DG20" s="2">
        <v>39.67</v>
      </c>
      <c r="DH20" s="2">
        <v>39.35</v>
      </c>
      <c r="DI20" s="2"/>
      <c r="DJ20" s="2">
        <v>39.46</v>
      </c>
      <c r="DK20" s="2"/>
      <c r="DL20" s="2">
        <v>39.450000000000003</v>
      </c>
      <c r="DM20" s="2">
        <v>39.47</v>
      </c>
      <c r="DN20" s="2"/>
      <c r="DO20" s="2">
        <v>39.54</v>
      </c>
      <c r="DP20" s="2">
        <v>39.44</v>
      </c>
      <c r="DQ20" s="2">
        <v>39.35</v>
      </c>
      <c r="DR20" s="2"/>
      <c r="DS20" s="2">
        <v>39.72</v>
      </c>
      <c r="DT20" s="2"/>
      <c r="DU20" s="2">
        <v>39.25</v>
      </c>
      <c r="DV20" s="2"/>
      <c r="DW20" s="2">
        <v>39.51</v>
      </c>
      <c r="DX20" s="2">
        <v>39.909999999999997</v>
      </c>
      <c r="DY20" s="2"/>
      <c r="DZ20" s="2">
        <v>39.869999999999997</v>
      </c>
      <c r="EA20" s="2">
        <v>39.81</v>
      </c>
      <c r="EB20" s="2">
        <v>40.07</v>
      </c>
      <c r="EC20" s="2"/>
      <c r="ED20" s="2">
        <v>39.21</v>
      </c>
      <c r="EE20" s="2"/>
      <c r="EF20" s="2">
        <v>38.880000000000003</v>
      </c>
      <c r="EG20" s="2">
        <v>39.270000000000003</v>
      </c>
      <c r="EH20" s="2">
        <v>39.56</v>
      </c>
      <c r="EI20" s="2"/>
      <c r="EJ20" s="2">
        <v>38.909999999999997</v>
      </c>
      <c r="EL20" s="4">
        <v>39.770000000000003</v>
      </c>
      <c r="EM20" s="4"/>
      <c r="EN20" s="4">
        <v>39.39</v>
      </c>
      <c r="EO20" s="4"/>
      <c r="EP20" s="4">
        <v>39.15</v>
      </c>
      <c r="EQ20" s="4"/>
      <c r="ER20" s="4">
        <v>38.78</v>
      </c>
      <c r="ES20" s="4">
        <v>39.31</v>
      </c>
      <c r="ET20" s="4">
        <v>39.46</v>
      </c>
      <c r="EU20" s="4"/>
      <c r="EV20" s="4">
        <v>38.56</v>
      </c>
      <c r="EW20" s="4"/>
      <c r="EX20" s="4">
        <v>38.159999999999997</v>
      </c>
      <c r="EZ20" s="4">
        <v>39</v>
      </c>
      <c r="FA20" s="4">
        <v>38.83</v>
      </c>
      <c r="FB20" s="4"/>
      <c r="FC20" s="4">
        <v>38.32</v>
      </c>
      <c r="FE20" s="4">
        <v>39.44</v>
      </c>
      <c r="FF20" s="4">
        <v>39.86</v>
      </c>
      <c r="FG20" s="4">
        <v>40.020000000000003</v>
      </c>
      <c r="FH20" s="4">
        <v>39.06</v>
      </c>
      <c r="FI20" s="4">
        <v>39.42</v>
      </c>
    </row>
    <row r="22" spans="1:165" x14ac:dyDescent="0.2">
      <c r="A22" s="2" t="s">
        <v>10</v>
      </c>
      <c r="B22" s="2"/>
      <c r="C22" s="4">
        <f>SUM(C7:C20)</f>
        <v>99.72</v>
      </c>
      <c r="D22" s="4"/>
      <c r="E22" s="4">
        <f>SUM(E8:E20)</f>
        <v>100.91</v>
      </c>
      <c r="F22" s="4">
        <f>SUM(F8:F20)</f>
        <v>99.39</v>
      </c>
      <c r="G22" s="4"/>
      <c r="H22" s="4">
        <f>SUM(H8:H20)</f>
        <v>100.07</v>
      </c>
      <c r="I22" s="4"/>
      <c r="J22" s="4">
        <f>SUM(J8:J20)</f>
        <v>100.7</v>
      </c>
      <c r="K22" s="4">
        <f>SUM(K8:K20)</f>
        <v>99.389999999999986</v>
      </c>
      <c r="L22" s="4"/>
      <c r="M22" s="4">
        <f>SUM(M8:M20)</f>
        <v>99.53</v>
      </c>
      <c r="N22" s="4">
        <f>SUM(N8:N20)</f>
        <v>99.27000000000001</v>
      </c>
      <c r="O22" s="4"/>
      <c r="P22" s="4">
        <f>SUM(P8:P20)</f>
        <v>100.11</v>
      </c>
      <c r="Q22" s="4">
        <f>SUM(Q8:Q20)</f>
        <v>101.47</v>
      </c>
      <c r="R22" s="4"/>
      <c r="S22" s="4">
        <f>SUM(S8:S20)</f>
        <v>101.82</v>
      </c>
      <c r="T22" s="4"/>
      <c r="U22" s="4">
        <f>SUM(U8:U20)</f>
        <v>100.65</v>
      </c>
      <c r="V22" s="4">
        <f>SUM(V8:V20)</f>
        <v>100.41</v>
      </c>
      <c r="W22" s="4">
        <f>SUM(W8:W20)</f>
        <v>99.1</v>
      </c>
      <c r="X22" s="4">
        <f>SUM(X8:X20)</f>
        <v>100.48</v>
      </c>
      <c r="Y22" s="4"/>
      <c r="Z22" s="4">
        <f>SUM(Z8:Z20)</f>
        <v>100.35</v>
      </c>
      <c r="AA22" s="4">
        <f>SUM(AA8:AA20)</f>
        <v>100.22</v>
      </c>
      <c r="AB22" s="4"/>
      <c r="AC22" s="4"/>
      <c r="AD22" s="4">
        <f>SUM(AD8:AD20)</f>
        <v>100.69</v>
      </c>
      <c r="AE22" s="4">
        <f>SUM(AE8:AE20)</f>
        <v>101.50999999999999</v>
      </c>
      <c r="AF22" s="4"/>
      <c r="AG22" s="4">
        <f>SUM(AG8:AG20)</f>
        <v>100.82</v>
      </c>
      <c r="AH22" s="4"/>
      <c r="AI22" s="4">
        <f>SUM(AI8:AI20)</f>
        <v>101.37</v>
      </c>
      <c r="AJ22" s="4">
        <f>SUM(AJ8:AJ20)</f>
        <v>102.18</v>
      </c>
      <c r="AK22" s="4">
        <f>SUM(AK8:AK20)</f>
        <v>100.91</v>
      </c>
      <c r="AL22" s="4">
        <f>SUM(AL8:AL20)</f>
        <v>100.71</v>
      </c>
      <c r="AM22" s="4"/>
      <c r="AN22" s="4">
        <f>SUM(AN8:AN20)</f>
        <v>99.1</v>
      </c>
      <c r="AO22" s="4">
        <f>SUM(AO8:AO20)</f>
        <v>99.25</v>
      </c>
      <c r="AP22" s="4">
        <f>SUM(AP8:AP20)</f>
        <v>98.95</v>
      </c>
      <c r="AQ22" s="4">
        <f>SUM(AQ8:AQ20)</f>
        <v>100.13</v>
      </c>
      <c r="AR22" s="4"/>
      <c r="AS22" s="4">
        <f>SUM(AS8:AS20)</f>
        <v>100.67000000000002</v>
      </c>
      <c r="AT22" s="4"/>
      <c r="AU22" s="4">
        <f>SUM(AU8:AU20)</f>
        <v>101.1</v>
      </c>
      <c r="AV22" s="4"/>
      <c r="AW22" s="4">
        <f>SUM(AW8:AW20)</f>
        <v>100.01</v>
      </c>
      <c r="AX22" s="4">
        <f>SUM(AX8:AX20)</f>
        <v>100.72999999999999</v>
      </c>
      <c r="AY22" s="4">
        <f>SUM(AY8:AY20)</f>
        <v>99.53</v>
      </c>
      <c r="AZ22" s="4">
        <f>SUM(AZ8:AZ20)</f>
        <v>100.93</v>
      </c>
      <c r="BA22" s="4">
        <f>SUM(BA8:BA20)</f>
        <v>99.990000000000009</v>
      </c>
      <c r="BB22" s="4"/>
      <c r="BC22" s="4">
        <f>SUM(BC8:BC20)</f>
        <v>100.62</v>
      </c>
      <c r="BD22" s="4"/>
      <c r="BE22" s="4">
        <f>SUM(BE8:BE20)</f>
        <v>100.31</v>
      </c>
      <c r="BF22" s="4"/>
      <c r="BG22" s="4">
        <f>SUM(BG8:BG20)</f>
        <v>100.36</v>
      </c>
      <c r="BH22" s="4"/>
      <c r="BI22" s="4">
        <f>SUM(BI8:BI20)</f>
        <v>100.52000000000001</v>
      </c>
      <c r="BJ22" s="4"/>
      <c r="BK22" s="4">
        <f>SUM(BK8:BK20)</f>
        <v>100.97</v>
      </c>
      <c r="BL22" s="4"/>
      <c r="BM22" s="4">
        <f>SUM(BM8:BM20)</f>
        <v>100.19</v>
      </c>
      <c r="BN22" s="4"/>
      <c r="BO22" s="4">
        <f>SUM(BO8:BO20)</f>
        <v>101.57</v>
      </c>
      <c r="BP22" s="4">
        <f>SUM(BP8:BP20)</f>
        <v>101.1</v>
      </c>
      <c r="BQ22" s="4">
        <f>SUM(BQ8:BQ20)</f>
        <v>99.99</v>
      </c>
      <c r="BR22" s="4">
        <f>SUM(BR8:BR20)</f>
        <v>101.03</v>
      </c>
      <c r="BS22" s="4"/>
      <c r="BT22" s="4">
        <f>SUM(BT8:BT20)</f>
        <v>99.9</v>
      </c>
      <c r="BU22" s="4"/>
      <c r="BV22" s="4">
        <f>SUM(BV8:BV20)</f>
        <v>101.66</v>
      </c>
      <c r="BW22" s="4"/>
      <c r="BX22" s="4">
        <f>SUM(BX7:BX20)</f>
        <v>100.68</v>
      </c>
      <c r="BY22" s="4"/>
      <c r="BZ22" s="4">
        <f>SUM(BZ8:BZ20)</f>
        <v>100.12</v>
      </c>
      <c r="CA22" s="4">
        <f>SUM(CA8:CA20)</f>
        <v>101.16</v>
      </c>
      <c r="CB22" s="4">
        <f>SUM(CB8:CB20)</f>
        <v>100.68</v>
      </c>
      <c r="CC22" s="4">
        <f>SUM(CC8:CC20)</f>
        <v>100.23</v>
      </c>
      <c r="CD22" s="4"/>
      <c r="CE22" s="4">
        <f>SUM(CE8:CE20)</f>
        <v>100.36</v>
      </c>
      <c r="CF22" s="4"/>
      <c r="CG22" s="4">
        <f>SUM(CG8:CG20)</f>
        <v>99.82</v>
      </c>
      <c r="CH22" s="4"/>
      <c r="CI22" s="4">
        <f>SUM(CI8:CI20)</f>
        <v>100.57</v>
      </c>
      <c r="CJ22" s="4"/>
      <c r="CK22" s="4">
        <f>SUM(CK8:CK20)</f>
        <v>100.53999999999999</v>
      </c>
      <c r="CL22" s="4">
        <f>SUM(CL8:CL20)</f>
        <v>100.37</v>
      </c>
      <c r="CM22" s="4">
        <f>SUM(CM8:CM20)</f>
        <v>100.35</v>
      </c>
      <c r="CN22" s="4">
        <f>SUM(CN8:CN20)</f>
        <v>100.67</v>
      </c>
      <c r="CO22" s="4"/>
      <c r="CP22" s="4">
        <f>SUM(CP8:CP20)</f>
        <v>100.64</v>
      </c>
      <c r="CQ22" s="4"/>
      <c r="CR22" s="4">
        <f>SUM(CR8:CR20)</f>
        <v>102.18</v>
      </c>
      <c r="CS22" s="4">
        <f>SUM(CS8:CS20)</f>
        <v>101.48</v>
      </c>
      <c r="CT22" s="4"/>
      <c r="CU22" s="4">
        <f>SUM(CU8:CU20)</f>
        <v>101.68</v>
      </c>
      <c r="CV22" s="4">
        <f>SUM(CV8:CV20)</f>
        <v>101.49000000000001</v>
      </c>
      <c r="CW22" s="4"/>
      <c r="CX22" s="4">
        <f>SUM(CX8:CX20)</f>
        <v>102.55000000000001</v>
      </c>
      <c r="CY22" s="4">
        <f>SUM(CY8:CY20)</f>
        <v>101.68</v>
      </c>
      <c r="CZ22" s="4">
        <f>SUM(CZ8:CZ20)</f>
        <v>102.33000000000001</v>
      </c>
      <c r="DA22" s="4"/>
      <c r="DB22" s="4">
        <f>SUM(DB8:DB20)</f>
        <v>100.91</v>
      </c>
      <c r="DC22" s="4"/>
      <c r="DD22" s="4">
        <f>SUM(DD7:DD20)</f>
        <v>99.84</v>
      </c>
      <c r="DE22" s="4">
        <f>SUM(DE7:DE20)</f>
        <v>99.43</v>
      </c>
      <c r="DF22" s="4"/>
      <c r="DG22" s="4">
        <f>SUM(DG7:DG20)</f>
        <v>102.21000000000001</v>
      </c>
      <c r="DH22" s="4">
        <f>SUM(DH7:DH20)</f>
        <v>100.78999999999999</v>
      </c>
      <c r="DI22" s="4"/>
      <c r="DJ22" s="4">
        <f>SUM(DJ7:DJ20)</f>
        <v>101.57</v>
      </c>
      <c r="DK22" s="4"/>
      <c r="DL22" s="4">
        <f>SUM(DL7:DL20)</f>
        <v>100.93</v>
      </c>
      <c r="DM22" s="4">
        <f>SUM(DM7:DM20)</f>
        <v>100.66999999999999</v>
      </c>
      <c r="DN22" s="4"/>
      <c r="DO22" s="4">
        <f>SUM(DO7:DO20)</f>
        <v>101.17</v>
      </c>
      <c r="DP22" s="4">
        <f>SUM(DP7:DP20)</f>
        <v>100.85</v>
      </c>
      <c r="DQ22" s="4">
        <f>SUM(DQ7:DQ20)</f>
        <v>100.32</v>
      </c>
      <c r="DR22" s="4"/>
      <c r="DS22" s="4">
        <f>SUM(DS7:DS20)</f>
        <v>101.86</v>
      </c>
      <c r="DT22" s="4"/>
      <c r="DU22" s="4">
        <f>SUM(DU7:DU20)</f>
        <v>100.11</v>
      </c>
      <c r="DV22" s="4"/>
      <c r="DW22" s="4">
        <f>SUM(DW7:DW20)</f>
        <v>100.8</v>
      </c>
      <c r="DX22" s="4">
        <f>SUM(DX7:DX20)</f>
        <v>101.77</v>
      </c>
      <c r="DY22" s="4"/>
      <c r="DZ22" s="4">
        <f>SUM(DZ7:DZ20)</f>
        <v>101.74000000000001</v>
      </c>
      <c r="EA22" s="4">
        <f>SUM(EA7:EA20)</f>
        <v>101.9</v>
      </c>
      <c r="EB22" s="4">
        <f>SUM(EB7:EB20)</f>
        <v>102.21000000000001</v>
      </c>
      <c r="EC22" s="4"/>
      <c r="ED22" s="4">
        <f>SUM(ED7:ED20)</f>
        <v>100.87</v>
      </c>
      <c r="EE22" s="4"/>
      <c r="EF22" s="4">
        <f>SUM(EF7:EF20)</f>
        <v>100.16</v>
      </c>
      <c r="EG22" s="4">
        <f>SUM(EG7:EG20)</f>
        <v>101.12</v>
      </c>
      <c r="EH22" s="4">
        <f>SUM(EH7:EH20)</f>
        <v>102.14</v>
      </c>
      <c r="EI22" s="4"/>
      <c r="EJ22" s="4">
        <f>SUM(EJ7:EJ20)</f>
        <v>101.07</v>
      </c>
      <c r="EK22" s="4"/>
      <c r="EL22" s="4">
        <f>SUM(EL7:EL20)</f>
        <v>101.05000000000001</v>
      </c>
      <c r="EM22" s="4"/>
      <c r="EN22" s="4">
        <f>SUM(EN7:EN20)</f>
        <v>101.16</v>
      </c>
      <c r="EO22" s="4"/>
      <c r="EP22" s="4">
        <f>SUM(EP7:EP20)</f>
        <v>101.15</v>
      </c>
      <c r="EQ22" s="4"/>
      <c r="ER22" s="4">
        <f>SUM(ER7:ER20)</f>
        <v>99.93</v>
      </c>
      <c r="ES22" s="4">
        <f>SUM(ES7:ES20)</f>
        <v>100.93</v>
      </c>
      <c r="ET22" s="4">
        <f>SUM(ET7:ET20)</f>
        <v>101.64000000000001</v>
      </c>
      <c r="EU22" s="4"/>
      <c r="EV22" s="4">
        <f>SUM(EV7:EV20)</f>
        <v>101.24000000000001</v>
      </c>
      <c r="EW22" s="4"/>
      <c r="EX22" s="4">
        <f>SUM(EX7:EX20)</f>
        <v>103.19</v>
      </c>
      <c r="EY22" s="4"/>
      <c r="EZ22" s="4">
        <f>SUM(EZ7:EZ20)</f>
        <v>102.37</v>
      </c>
      <c r="FA22" s="4">
        <f>SUM(FA7:FA20)</f>
        <v>102.14</v>
      </c>
      <c r="FB22" s="4"/>
      <c r="FC22" s="4">
        <f>SUM(FC12:FC20)</f>
        <v>102.28</v>
      </c>
      <c r="FD22" s="4"/>
      <c r="FE22" s="4">
        <f>SUM(FE12:FE20)</f>
        <v>99.8</v>
      </c>
      <c r="FF22" s="4">
        <f>SUM(FF12:FF20)</f>
        <v>100.53999999999999</v>
      </c>
      <c r="FG22" s="4">
        <f>SUM(FG12:FG20)</f>
        <v>101.02000000000001</v>
      </c>
      <c r="FH22" s="4">
        <f>SUM(FH12:FH20)</f>
        <v>99.460000000000008</v>
      </c>
      <c r="FI22" s="4">
        <f>SUM(FI12:FI20)</f>
        <v>100.05000000000001</v>
      </c>
    </row>
    <row r="23" spans="1:165" x14ac:dyDescent="0.2">
      <c r="B23" s="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</row>
    <row r="24" spans="1:165" x14ac:dyDescent="0.2">
      <c r="A24" s="10" t="s">
        <v>12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</row>
    <row r="25" spans="1:165" x14ac:dyDescent="0.2">
      <c r="B25" s="2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</row>
    <row r="26" spans="1:165" x14ac:dyDescent="0.2">
      <c r="A26" s="3" t="s">
        <v>2</v>
      </c>
      <c r="B26" s="5"/>
      <c r="C26" s="11">
        <v>1.3215780500386571E-2</v>
      </c>
      <c r="D26" s="11"/>
      <c r="E26" s="11">
        <v>4.6332752504402157E-2</v>
      </c>
      <c r="F26" s="11">
        <v>1.9735228857680767E-2</v>
      </c>
      <c r="G26" s="11"/>
      <c r="H26" s="11">
        <v>3.0332987608217971E-2</v>
      </c>
      <c r="I26" s="11"/>
      <c r="J26" s="11">
        <v>2.7854781972800315E-2</v>
      </c>
      <c r="K26" s="11">
        <v>1.8835412658024436E-2</v>
      </c>
      <c r="L26" s="11"/>
      <c r="M26" s="11">
        <v>2.8794140331848229E-2</v>
      </c>
      <c r="N26" s="11">
        <v>4.6211374880560339E-2</v>
      </c>
      <c r="O26" s="11"/>
      <c r="P26" s="11">
        <v>4.3718587229895321E-2</v>
      </c>
      <c r="Q26" s="11">
        <v>3.6795041167323204E-2</v>
      </c>
      <c r="R26" s="11"/>
      <c r="S26" s="11">
        <v>5.898435848492084E-2</v>
      </c>
      <c r="T26" s="11"/>
      <c r="U26" s="11">
        <v>1.5233564679823968E-2</v>
      </c>
      <c r="V26" s="11">
        <v>1.3651584173085009E-2</v>
      </c>
      <c r="W26" s="11">
        <v>1.1961114491799891E-2</v>
      </c>
      <c r="X26" s="11">
        <v>1.562320452473848E-2</v>
      </c>
      <c r="Y26" s="11"/>
      <c r="Z26" s="11">
        <v>1.4581236771031632E-2</v>
      </c>
      <c r="AA26" s="11">
        <v>1.4782676340870068E-2</v>
      </c>
      <c r="AB26" s="11"/>
      <c r="AC26" s="11"/>
      <c r="AD26" s="11">
        <v>5.9716748902079821E-2</v>
      </c>
      <c r="AE26" s="11">
        <v>5.6480784823117088E-2</v>
      </c>
      <c r="AF26" s="11"/>
      <c r="AG26" s="11">
        <v>4.4859073378820502E-2</v>
      </c>
      <c r="AH26" s="11"/>
      <c r="AI26" s="11">
        <v>6.2329489749905702E-2</v>
      </c>
      <c r="AJ26" s="11">
        <v>7.0447830782549556E-2</v>
      </c>
      <c r="AK26" s="11">
        <v>5.6462327212781126E-2</v>
      </c>
      <c r="AL26" s="11">
        <v>5.8464393816417673E-2</v>
      </c>
      <c r="AM26" s="11"/>
      <c r="AN26" s="11">
        <v>6.2051684396493868E-2</v>
      </c>
      <c r="AO26" s="11">
        <v>6.2908280242690975E-2</v>
      </c>
      <c r="AP26" s="11">
        <v>5.4864193264319364E-2</v>
      </c>
      <c r="AQ26" s="11">
        <v>5.2239444323950945E-2</v>
      </c>
      <c r="AR26" s="11"/>
      <c r="AS26" s="11">
        <v>6.8026836442024938E-2</v>
      </c>
      <c r="AT26" s="11"/>
      <c r="AU26" s="11">
        <v>6.8891678412188823E-2</v>
      </c>
      <c r="AV26" s="11"/>
      <c r="AW26" s="11">
        <v>6.8563439225465705E-2</v>
      </c>
      <c r="AX26" s="11">
        <v>6.517484227610934E-2</v>
      </c>
      <c r="AY26" s="11">
        <v>5.5559007310993398E-2</v>
      </c>
      <c r="AZ26" s="11">
        <v>5.4133408111199842E-2</v>
      </c>
      <c r="BA26" s="11">
        <v>5.2434659745933476E-2</v>
      </c>
      <c r="BB26" s="11"/>
      <c r="BC26" s="11">
        <v>5.2653179387167001E-2</v>
      </c>
      <c r="BD26" s="11"/>
      <c r="BE26" s="11">
        <v>5.3574179928386818E-2</v>
      </c>
      <c r="BF26" s="11"/>
      <c r="BG26" s="11">
        <v>5.3467646479397841E-2</v>
      </c>
      <c r="BH26" s="11"/>
      <c r="BI26" s="11">
        <v>5.7002032011710405E-2</v>
      </c>
      <c r="BJ26" s="11"/>
      <c r="BK26" s="11">
        <v>4.9428451022976827E-2</v>
      </c>
      <c r="BL26" s="11"/>
      <c r="BM26" s="11">
        <v>5.0721284313951606E-2</v>
      </c>
      <c r="BN26" s="11"/>
      <c r="BO26" s="11">
        <v>5.6248059946456208E-2</v>
      </c>
      <c r="BP26" s="11">
        <v>5.1262140086420729E-2</v>
      </c>
      <c r="BQ26" s="11">
        <v>5.0155296674777687E-2</v>
      </c>
      <c r="BR26" s="11">
        <v>4.6271958590135241E-2</v>
      </c>
      <c r="BS26" s="11"/>
      <c r="BT26" s="11">
        <v>5.4521291672457721E-2</v>
      </c>
      <c r="BU26" s="11"/>
      <c r="BV26" s="11">
        <v>0.12736502797098187</v>
      </c>
      <c r="BW26" s="11"/>
      <c r="BX26" s="11">
        <v>4.6553548257448625E-2</v>
      </c>
      <c r="BY26" s="11"/>
      <c r="BZ26" s="11">
        <v>5.3199190728867862E-2</v>
      </c>
      <c r="CA26" s="11">
        <v>4.4969995821072466E-2</v>
      </c>
      <c r="CB26" s="11">
        <v>4.1852114198871082E-2</v>
      </c>
      <c r="CC26" s="11">
        <v>4.0090156591497714E-2</v>
      </c>
      <c r="CD26" s="11"/>
      <c r="CE26" s="11">
        <v>4.4918494662260652E-2</v>
      </c>
      <c r="CF26" s="11"/>
      <c r="CG26" s="11">
        <v>4.3765426073570327E-2</v>
      </c>
      <c r="CH26" s="11"/>
      <c r="CI26" s="11">
        <v>4.2502883116986315E-2</v>
      </c>
      <c r="CJ26" s="11"/>
      <c r="CK26" s="11">
        <v>4.0550003349416532E-2</v>
      </c>
      <c r="CL26" s="11">
        <v>4.0275697282443554E-2</v>
      </c>
      <c r="CM26" s="11">
        <v>4.1443094759507186E-2</v>
      </c>
      <c r="CN26" s="11">
        <v>3.9169223770161361E-2</v>
      </c>
      <c r="CO26" s="11"/>
      <c r="CP26" s="11">
        <v>4.7593825083917358E-2</v>
      </c>
      <c r="CQ26" s="11"/>
      <c r="CR26" s="11">
        <v>0.10088918769990629</v>
      </c>
      <c r="CS26" s="11">
        <v>6.9254414434692838E-2</v>
      </c>
      <c r="CT26" s="11"/>
      <c r="CU26" s="11">
        <v>8.9318777094568189E-2</v>
      </c>
      <c r="CV26" s="11">
        <v>7.9610052119285013E-2</v>
      </c>
      <c r="CW26" s="11"/>
      <c r="CX26" s="11">
        <v>0.10407149644697597</v>
      </c>
      <c r="CY26" s="11">
        <v>9.4507160876718802E-2</v>
      </c>
      <c r="CZ26" s="11">
        <v>8.6125490273136956E-2</v>
      </c>
      <c r="DA26" s="11"/>
      <c r="DB26" s="11">
        <v>2.3119820230237148E-2</v>
      </c>
      <c r="DC26" s="11"/>
      <c r="DD26" s="11">
        <v>1.3147928299621857E-2</v>
      </c>
      <c r="DE26" s="11">
        <v>1.0559093177406007E-2</v>
      </c>
      <c r="DF26" s="11"/>
      <c r="DG26" s="11">
        <v>4.5738341712490964E-2</v>
      </c>
      <c r="DH26" s="11">
        <v>2.9325720453194485E-2</v>
      </c>
      <c r="DI26" s="11"/>
      <c r="DJ26" s="11">
        <v>4.2347669792141482E-2</v>
      </c>
      <c r="DK26" s="11"/>
      <c r="DL26" s="11">
        <v>3.4877635222828295E-2</v>
      </c>
      <c r="DM26" s="11">
        <v>2.4464513676749407E-2</v>
      </c>
      <c r="DN26" s="11"/>
      <c r="DO26" s="11">
        <v>3.2112910160454089E-2</v>
      </c>
      <c r="DP26" s="11">
        <v>2.9391908641368165E-2</v>
      </c>
      <c r="DQ26" s="11">
        <v>2.4382125513529088E-2</v>
      </c>
      <c r="DR26" s="11"/>
      <c r="DS26" s="11">
        <v>3.4833005751442665E-2</v>
      </c>
      <c r="DT26" s="11"/>
      <c r="DU26" s="11">
        <v>2.2460120421836854E-2</v>
      </c>
      <c r="DV26" s="11"/>
      <c r="DW26" s="11">
        <v>2.2039738243776245E-2</v>
      </c>
      <c r="DX26" s="11">
        <v>2.012734988300649E-2</v>
      </c>
      <c r="DY26" s="11"/>
      <c r="DZ26" s="11">
        <v>2.1193838046379677E-2</v>
      </c>
      <c r="EA26" s="11">
        <v>2.5857715362230967E-2</v>
      </c>
      <c r="EB26" s="11">
        <v>1.5438631625155956E-2</v>
      </c>
      <c r="EC26" s="11"/>
      <c r="ED26" s="11">
        <v>3.1214397255039047E-2</v>
      </c>
      <c r="EE26" s="11"/>
      <c r="EF26" s="11">
        <v>4.9042839965966596E-2</v>
      </c>
      <c r="EG26" s="11">
        <v>4.6348098970566382E-2</v>
      </c>
      <c r="EH26" s="11">
        <v>4.2567271431345838E-2</v>
      </c>
      <c r="EI26" s="11"/>
      <c r="EJ26" s="11">
        <v>6.1051712219706941E-2</v>
      </c>
      <c r="EK26" s="11"/>
      <c r="EL26" s="11">
        <v>1.5843465541802878E-2</v>
      </c>
      <c r="EM26" s="11"/>
      <c r="EN26" s="11">
        <v>3.8307493697224727E-2</v>
      </c>
      <c r="EO26" s="11"/>
      <c r="EP26" s="11">
        <v>5.1043710689435785E-2</v>
      </c>
      <c r="EQ26" s="11"/>
      <c r="ER26" s="11">
        <v>5.0445950807501916E-2</v>
      </c>
      <c r="ES26" s="11">
        <v>4.036602478119037E-2</v>
      </c>
      <c r="ET26" s="11">
        <v>4.2473064349267058E-2</v>
      </c>
      <c r="EU26" s="11"/>
      <c r="EV26" s="11">
        <v>8.9709829698559743E-2</v>
      </c>
      <c r="EW26" s="11"/>
      <c r="EX26" s="11">
        <v>0.14933949947236241</v>
      </c>
      <c r="EY26" s="11"/>
      <c r="EZ26" s="11">
        <v>8.7888130386758745E-2</v>
      </c>
      <c r="FA26" s="11">
        <v>8.985461272962951E-2</v>
      </c>
      <c r="FB26" s="11"/>
      <c r="FC26" s="11">
        <v>0.12668376596269323</v>
      </c>
      <c r="FD26" s="11"/>
      <c r="FE26" s="11">
        <v>1.3671793713579614E-2</v>
      </c>
      <c r="FF26" s="11">
        <v>7.2157422400912861E-3</v>
      </c>
      <c r="FG26" s="11">
        <v>9.9333500416881812E-3</v>
      </c>
      <c r="FH26" s="11">
        <v>2.7851200689928298E-2</v>
      </c>
      <c r="FI26" s="11">
        <v>1.7919502122587517E-2</v>
      </c>
    </row>
    <row r="27" spans="1:165" x14ac:dyDescent="0.2">
      <c r="A27" s="3" t="s">
        <v>26</v>
      </c>
      <c r="B27" s="5"/>
      <c r="C27" s="11">
        <v>1.0543395665588958E-2</v>
      </c>
      <c r="D27" s="11"/>
      <c r="E27" s="11">
        <v>1.3518704316000973E-2</v>
      </c>
      <c r="F27" s="11">
        <v>1.8088259972026656E-2</v>
      </c>
      <c r="G27" s="11"/>
      <c r="H27" s="11">
        <v>1.6836215414283123E-2</v>
      </c>
      <c r="I27" s="11"/>
      <c r="J27" s="11">
        <v>1.1351908272436614E-2</v>
      </c>
      <c r="K27" s="11">
        <v>1.312624057259747E-2</v>
      </c>
      <c r="L27" s="11"/>
      <c r="M27" s="11">
        <v>1.5701403819365033E-2</v>
      </c>
      <c r="N27" s="11">
        <v>1.4144145025812844E-2</v>
      </c>
      <c r="O27" s="11"/>
      <c r="P27" s="11">
        <v>1.4000663514338945E-2</v>
      </c>
      <c r="Q27" s="11">
        <v>1.4194213103919122E-2</v>
      </c>
      <c r="R27" s="11"/>
      <c r="S27" s="11">
        <v>1.3494296454909406E-2</v>
      </c>
      <c r="T27" s="11"/>
      <c r="U27" s="11">
        <v>1.087257160337091E-2</v>
      </c>
      <c r="V27" s="11">
        <v>1.4573265651136145E-2</v>
      </c>
      <c r="W27" s="11">
        <v>1.8939815301352535E-2</v>
      </c>
      <c r="X27" s="11">
        <v>1.7018407152719243E-2</v>
      </c>
      <c r="Y27" s="11"/>
      <c r="Z27" s="11">
        <v>1.1495884991479735E-2</v>
      </c>
      <c r="AA27" s="11">
        <v>8.7893388446438209E-3</v>
      </c>
      <c r="AB27" s="11"/>
      <c r="AC27" s="11"/>
      <c r="AD27" s="11">
        <v>1.1980392356756079E-2</v>
      </c>
      <c r="AE27" s="11">
        <v>1.0180460268796338E-2</v>
      </c>
      <c r="AF27" s="11"/>
      <c r="AG27" s="11">
        <v>1.3519788405184918E-2</v>
      </c>
      <c r="AH27" s="11"/>
      <c r="AI27" s="11">
        <v>1.5669876217529272E-2</v>
      </c>
      <c r="AJ27" s="11">
        <v>1.4130903824884911E-2</v>
      </c>
      <c r="AK27" s="11">
        <v>1.5061481599149251E-2</v>
      </c>
      <c r="AL27" s="11">
        <v>1.8276210012688403E-2</v>
      </c>
      <c r="AM27" s="11"/>
      <c r="AN27" s="11">
        <v>1.2145197879957728E-2</v>
      </c>
      <c r="AO27" s="11">
        <v>1.7267494962257858E-2</v>
      </c>
      <c r="AP27" s="11">
        <v>1.3841468379720903E-2</v>
      </c>
      <c r="AQ27" s="11">
        <v>1.4709183486901069E-2</v>
      </c>
      <c r="AR27" s="11"/>
      <c r="AS27" s="11">
        <v>1.3063353111163604E-2</v>
      </c>
      <c r="AT27" s="11"/>
      <c r="AU27" s="11">
        <v>1.1363320930144133E-2</v>
      </c>
      <c r="AV27" s="11"/>
      <c r="AW27" s="11">
        <v>9.5371823957918992E-3</v>
      </c>
      <c r="AX27" s="11">
        <v>1.8964425513793019E-2</v>
      </c>
      <c r="AY27" s="11">
        <v>1.2895631357056302E-2</v>
      </c>
      <c r="AZ27" s="11">
        <v>1.4425231600348924E-2</v>
      </c>
      <c r="BA27" s="11">
        <v>1.3674051539804336E-2</v>
      </c>
      <c r="BB27" s="11"/>
      <c r="BC27" s="11">
        <v>1.3138358224912204E-2</v>
      </c>
      <c r="BD27" s="11"/>
      <c r="BE27" s="11">
        <v>1.6803553368388884E-2</v>
      </c>
      <c r="BF27" s="11"/>
      <c r="BG27" s="11">
        <v>1.5722005433045264E-2</v>
      </c>
      <c r="BH27" s="11"/>
      <c r="BI27" s="11">
        <v>8.1775941937242778E-3</v>
      </c>
      <c r="BJ27" s="11"/>
      <c r="BK27" s="11">
        <v>1.3728586489092616E-2</v>
      </c>
      <c r="BL27" s="11"/>
      <c r="BM27" s="11">
        <v>1.2567906202715005E-2</v>
      </c>
      <c r="BN27" s="11"/>
      <c r="BO27" s="11">
        <v>1.5140277103076831E-2</v>
      </c>
      <c r="BP27" s="11">
        <v>1.4339538267409635E-2</v>
      </c>
      <c r="BQ27" s="11">
        <v>9.8665573339636013E-3</v>
      </c>
      <c r="BR27" s="11">
        <v>1.0976663729556963E-2</v>
      </c>
      <c r="BS27" s="11"/>
      <c r="BT27" s="11">
        <v>1.073852533425715E-2</v>
      </c>
      <c r="BU27" s="11"/>
      <c r="BV27" s="11">
        <v>1.5338767791501952E-2</v>
      </c>
      <c r="BW27" s="11"/>
      <c r="BX27" s="11">
        <v>1.2085298706656837E-2</v>
      </c>
      <c r="BY27" s="11"/>
      <c r="BZ27" s="11">
        <v>1.5762784150915501E-2</v>
      </c>
      <c r="CA27" s="11">
        <v>1.5959783707706034E-2</v>
      </c>
      <c r="CB27" s="11">
        <v>1.6203547877854562E-2</v>
      </c>
      <c r="CC27" s="11">
        <v>1.6458918175608551E-2</v>
      </c>
      <c r="CD27" s="11"/>
      <c r="CE27" s="11">
        <v>1.5876225491651869E-2</v>
      </c>
      <c r="CF27" s="11"/>
      <c r="CG27" s="11">
        <v>1.7416441976669972E-2</v>
      </c>
      <c r="CH27" s="11"/>
      <c r="CI27" s="11">
        <v>1.5205715992077113E-2</v>
      </c>
      <c r="CJ27" s="11"/>
      <c r="CK27" s="11">
        <v>1.4922221036051885E-2</v>
      </c>
      <c r="CL27" s="11">
        <v>1.7256495876156661E-2</v>
      </c>
      <c r="CM27" s="11">
        <v>1.5628432886869482E-2</v>
      </c>
      <c r="CN27" s="11">
        <v>1.4491992182556694E-2</v>
      </c>
      <c r="CO27" s="11"/>
      <c r="CP27" s="11">
        <v>1.478285793188602E-2</v>
      </c>
      <c r="CQ27" s="11"/>
      <c r="CR27" s="11">
        <v>1.9715726840649393E-2</v>
      </c>
      <c r="CS27" s="11">
        <v>1.7595819285387747E-2</v>
      </c>
      <c r="CT27" s="11"/>
      <c r="CU27" s="11">
        <v>2.132924822358943E-2</v>
      </c>
      <c r="CV27" s="11">
        <v>2.103889850823738E-2</v>
      </c>
      <c r="CW27" s="11"/>
      <c r="CX27" s="11">
        <v>2.0093386573503593E-2</v>
      </c>
      <c r="CY27" s="11">
        <v>1.8693080368321905E-2</v>
      </c>
      <c r="CZ27" s="11">
        <v>1.6147973314674144E-2</v>
      </c>
      <c r="DA27" s="11"/>
      <c r="DB27" s="11">
        <v>1.2685009594563531E-2</v>
      </c>
      <c r="DC27" s="11"/>
      <c r="DD27" s="11">
        <v>1.5836731877139784E-2</v>
      </c>
      <c r="DE27" s="11">
        <v>1.1177533937683826E-2</v>
      </c>
      <c r="DF27" s="11"/>
      <c r="DG27" s="11">
        <v>1.5398389096600665E-2</v>
      </c>
      <c r="DH27" s="11">
        <v>1.2798833972137868E-2</v>
      </c>
      <c r="DI27" s="11"/>
      <c r="DJ27" s="11">
        <v>1.4642439999271456E-2</v>
      </c>
      <c r="DK27" s="11"/>
      <c r="DL27" s="11">
        <v>1.1750958753926304E-2</v>
      </c>
      <c r="DM27" s="11">
        <v>1.3383966069654796E-2</v>
      </c>
      <c r="DN27" s="11"/>
      <c r="DO27" s="11">
        <v>1.2330147022428881E-2</v>
      </c>
      <c r="DP27" s="11">
        <v>1.3387564565721514E-2</v>
      </c>
      <c r="DQ27" s="11">
        <v>1.444345920873908E-2</v>
      </c>
      <c r="DR27" s="11"/>
      <c r="DS27" s="11">
        <v>1.2306630454852056E-2</v>
      </c>
      <c r="DT27" s="11"/>
      <c r="DU27" s="11">
        <v>1.2215395048491461E-2</v>
      </c>
      <c r="DV27" s="11"/>
      <c r="DW27" s="11">
        <v>9.4582084731063745E-3</v>
      </c>
      <c r="DX27" s="11">
        <v>1.0390059816617284E-2</v>
      </c>
      <c r="DY27" s="11"/>
      <c r="DZ27" s="11">
        <v>1.3454896990759621E-2</v>
      </c>
      <c r="EA27" s="11">
        <v>1.5936075850727736E-2</v>
      </c>
      <c r="EB27" s="11">
        <v>1.2359740109859588E-2</v>
      </c>
      <c r="EC27" s="11"/>
      <c r="ED27" s="11">
        <v>1.5767590443615243E-2</v>
      </c>
      <c r="EE27" s="11"/>
      <c r="EF27" s="11">
        <v>1.3427640988647556E-2</v>
      </c>
      <c r="EG27" s="11">
        <v>1.3484097678626159E-2</v>
      </c>
      <c r="EH27" s="11">
        <v>1.2116452897106472E-2</v>
      </c>
      <c r="EI27" s="11"/>
      <c r="EJ27" s="11">
        <v>1.9496513798757859E-2</v>
      </c>
      <c r="EK27" s="11"/>
      <c r="EL27" s="11">
        <v>9.6099140162747392E-3</v>
      </c>
      <c r="EM27" s="11"/>
      <c r="EN27" s="11">
        <v>1.1368868362521342E-2</v>
      </c>
      <c r="EO27" s="11"/>
      <c r="EP27" s="11">
        <v>1.5601724746860786E-2</v>
      </c>
      <c r="EQ27" s="11"/>
      <c r="ER27" s="11">
        <v>1.1970462602857867E-2</v>
      </c>
      <c r="ES27" s="11">
        <v>1.4282717181790576E-2</v>
      </c>
      <c r="ET27" s="11">
        <v>1.4845954163944386E-2</v>
      </c>
      <c r="EU27" s="11"/>
      <c r="EV27" s="11">
        <v>1.4445211433733989E-2</v>
      </c>
      <c r="EW27" s="11"/>
      <c r="EX27" s="11">
        <v>1.5533349316532823E-2</v>
      </c>
      <c r="EY27" s="11"/>
      <c r="EZ27" s="11">
        <v>1.580198618342003E-2</v>
      </c>
      <c r="FA27" s="11">
        <v>1.9818783850588502E-2</v>
      </c>
      <c r="FB27" s="11"/>
      <c r="FC27" s="11">
        <v>1.4182305284569074E-2</v>
      </c>
      <c r="FD27" s="11"/>
      <c r="FE27" s="11">
        <v>1.1100300564436769E-2</v>
      </c>
      <c r="FF27" s="11">
        <v>9.5492416983579461E-3</v>
      </c>
      <c r="FG27" s="11">
        <v>5.2626950089850588E-3</v>
      </c>
      <c r="FH27" s="11">
        <v>6.4593375070221056E-3</v>
      </c>
      <c r="FI27" s="11">
        <v>1.1511526136343684E-2</v>
      </c>
    </row>
    <row r="28" spans="1:165" x14ac:dyDescent="0.2">
      <c r="A28" s="3" t="s">
        <v>1</v>
      </c>
      <c r="B28" s="5"/>
      <c r="C28" s="11">
        <v>3.2753435421015921E-2</v>
      </c>
      <c r="D28" s="11"/>
      <c r="E28" s="11">
        <v>2.1524425877408333E-2</v>
      </c>
      <c r="F28" s="11">
        <v>1.3547918008064101E-2</v>
      </c>
      <c r="G28" s="11"/>
      <c r="H28" s="11">
        <v>1.6996686882312918E-2</v>
      </c>
      <c r="I28" s="11"/>
      <c r="J28" s="11">
        <v>2.927210857884472E-2</v>
      </c>
      <c r="K28" s="11">
        <v>3.0347960237083367E-2</v>
      </c>
      <c r="L28" s="11"/>
      <c r="M28" s="11">
        <v>3.2633367772742429E-2</v>
      </c>
      <c r="N28" s="11">
        <v>1.0249680774130835E-2</v>
      </c>
      <c r="O28" s="11"/>
      <c r="P28" s="11">
        <v>1.3349612655058385E-2</v>
      </c>
      <c r="Q28" s="11">
        <v>1.8924289004127293E-2</v>
      </c>
      <c r="R28" s="11"/>
      <c r="S28" s="11">
        <v>1.0875408827178348E-2</v>
      </c>
      <c r="T28" s="11"/>
      <c r="U28" s="11">
        <v>3.6695202398154117E-2</v>
      </c>
      <c r="V28" s="11">
        <v>2.3865183064577085E-2</v>
      </c>
      <c r="W28" s="11">
        <v>2.9517676643356278E-2</v>
      </c>
      <c r="X28" s="11">
        <v>5.501548638867427E-3</v>
      </c>
      <c r="Y28" s="11"/>
      <c r="Z28" s="11">
        <v>1.9409348052465015E-2</v>
      </c>
      <c r="AA28" s="11">
        <v>3.9174535531296892E-3</v>
      </c>
      <c r="AB28" s="11"/>
      <c r="AC28" s="11"/>
      <c r="AD28" s="11">
        <v>1.6381394365213148E-2</v>
      </c>
      <c r="AE28" s="11">
        <v>1.7254784310265777E-2</v>
      </c>
      <c r="AF28" s="11"/>
      <c r="AG28" s="11">
        <v>2.0463132109919711E-2</v>
      </c>
      <c r="AH28" s="11"/>
      <c r="AI28" s="11">
        <v>1.0411031352998687E-2</v>
      </c>
      <c r="AJ28" s="11">
        <v>3.7171827104549669E-3</v>
      </c>
      <c r="AK28" s="11">
        <v>1.122559409145504E-2</v>
      </c>
      <c r="AL28" s="11">
        <v>1.0199416546112125E-2</v>
      </c>
      <c r="AM28" s="11"/>
      <c r="AN28" s="11">
        <v>5.9893165216017771E-3</v>
      </c>
      <c r="AO28" s="11">
        <v>3.5408906602307547E-3</v>
      </c>
      <c r="AP28" s="11">
        <v>4.8974065562902109E-3</v>
      </c>
      <c r="AQ28" s="11">
        <v>9.6653563636516018E-3</v>
      </c>
      <c r="AR28" s="11"/>
      <c r="AS28" s="11">
        <v>6.4609899187610545E-3</v>
      </c>
      <c r="AT28" s="11"/>
      <c r="AU28" s="11">
        <v>1.1292384258747257E-2</v>
      </c>
      <c r="AV28" s="11"/>
      <c r="AW28" s="11">
        <v>7.0405367146978244E-3</v>
      </c>
      <c r="AX28" s="11">
        <v>9.4230190920703318E-3</v>
      </c>
      <c r="AY28" s="11">
        <v>7.8331351075672483E-3</v>
      </c>
      <c r="AZ28" s="11">
        <v>1.4424219033376654E-2</v>
      </c>
      <c r="BA28" s="11">
        <v>1.0213916364890187E-2</v>
      </c>
      <c r="BB28" s="11"/>
      <c r="BC28" s="11">
        <v>2.3981033948049998E-3</v>
      </c>
      <c r="BD28" s="11"/>
      <c r="BE28" s="11">
        <v>1.0466478715167411E-2</v>
      </c>
      <c r="BF28" s="11"/>
      <c r="BG28" s="11">
        <v>5.0889141512114617E-3</v>
      </c>
      <c r="BH28" s="11"/>
      <c r="BI28" s="11">
        <v>6.6977017097950391E-3</v>
      </c>
      <c r="BJ28" s="11"/>
      <c r="BK28" s="11">
        <v>9.5677371187376896E-3</v>
      </c>
      <c r="BL28" s="11"/>
      <c r="BM28" s="11">
        <v>7.4936698721128599E-3</v>
      </c>
      <c r="BN28" s="11"/>
      <c r="BO28" s="11">
        <v>9.0097911849901183E-3</v>
      </c>
      <c r="BP28" s="11">
        <v>7.1692658578043182E-3</v>
      </c>
      <c r="BQ28" s="11">
        <v>7.2419645573501973E-3</v>
      </c>
      <c r="BR28" s="11">
        <v>1.2172426665984839E-2</v>
      </c>
      <c r="BS28" s="11"/>
      <c r="BT28" s="11">
        <v>8.0708740427464024E-3</v>
      </c>
      <c r="BU28" s="11"/>
      <c r="BV28" s="11">
        <v>6.0726695590071775E-3</v>
      </c>
      <c r="BW28" s="11"/>
      <c r="BX28" s="11">
        <v>1.1447817466493536E-2</v>
      </c>
      <c r="BY28" s="11"/>
      <c r="BZ28" s="11">
        <v>5.6391780199704028E-3</v>
      </c>
      <c r="CA28" s="11">
        <v>9.26892067563812E-3</v>
      </c>
      <c r="CB28" s="11">
        <v>7.9627231008507597E-3</v>
      </c>
      <c r="CC28" s="11">
        <v>7.1872508673720267E-3</v>
      </c>
      <c r="CD28" s="11"/>
      <c r="CE28" s="11">
        <v>8.2740893240676894E-3</v>
      </c>
      <c r="CF28" s="11"/>
      <c r="CG28" s="11">
        <v>1.0456125730557906E-2</v>
      </c>
      <c r="CH28" s="11"/>
      <c r="CI28" s="11">
        <v>1.0645568301741258E-2</v>
      </c>
      <c r="CJ28" s="11"/>
      <c r="CK28" s="11">
        <v>1.0592191123965362E-3</v>
      </c>
      <c r="CL28" s="11">
        <v>7.4380209261767256E-3</v>
      </c>
      <c r="CM28" s="11">
        <v>6.922330996736223E-3</v>
      </c>
      <c r="CN28" s="11">
        <v>6.8774627045795371E-3</v>
      </c>
      <c r="CO28" s="11"/>
      <c r="CP28" s="11">
        <v>2.6602649923130055E-3</v>
      </c>
      <c r="CQ28" s="11"/>
      <c r="CR28" s="11">
        <v>1.354330606248323E-3</v>
      </c>
      <c r="CS28" s="11">
        <v>3.4793522912328024E-3</v>
      </c>
      <c r="CT28" s="11"/>
      <c r="CU28" s="11">
        <v>1.8887612302714019E-3</v>
      </c>
      <c r="CV28" s="11">
        <v>1.8816804965439689E-3</v>
      </c>
      <c r="CW28" s="11"/>
      <c r="CX28" s="11">
        <v>1.62145772318924E-3</v>
      </c>
      <c r="CY28" s="11">
        <v>7.5994310200802606E-3</v>
      </c>
      <c r="CZ28" s="11">
        <v>4.0192350204533234E-3</v>
      </c>
      <c r="DA28" s="11"/>
      <c r="DB28" s="11">
        <v>4.182576934239202E-3</v>
      </c>
      <c r="DC28" s="11"/>
      <c r="DD28" s="11">
        <v>4.2045514033500122E-3</v>
      </c>
      <c r="DE28" s="11">
        <v>2.882727427536938E-2</v>
      </c>
      <c r="DF28" s="11"/>
      <c r="DG28" s="11">
        <v>1.7313417686993536E-2</v>
      </c>
      <c r="DH28" s="11">
        <v>2.4265619770188415E-2</v>
      </c>
      <c r="DI28" s="11"/>
      <c r="DJ28" s="11">
        <v>1.5546476006084543E-2</v>
      </c>
      <c r="DK28" s="11"/>
      <c r="DL28" s="11">
        <v>1.685789191868944E-2</v>
      </c>
      <c r="DM28" s="11">
        <v>1.9205215085797939E-2</v>
      </c>
      <c r="DN28" s="11"/>
      <c r="DO28" s="11">
        <v>1.3128401616551252E-2</v>
      </c>
      <c r="DP28" s="11">
        <v>1.9999846337540365E-2</v>
      </c>
      <c r="DQ28" s="11">
        <v>1.7136076044945502E-2</v>
      </c>
      <c r="DR28" s="11"/>
      <c r="DS28" s="11">
        <v>2.3323985400799767E-2</v>
      </c>
      <c r="DT28" s="11"/>
      <c r="DU28" s="11">
        <v>3.1479462720176467E-2</v>
      </c>
      <c r="DV28" s="11"/>
      <c r="DW28" s="11">
        <v>2.6533666688213518E-2</v>
      </c>
      <c r="DX28" s="11">
        <v>3.1496194736316013E-2</v>
      </c>
      <c r="DY28" s="11"/>
      <c r="DZ28" s="11">
        <v>3.4382323146552041E-2</v>
      </c>
      <c r="EA28" s="11">
        <v>3.576285629336149E-2</v>
      </c>
      <c r="EB28" s="11">
        <v>3.9609173430931587E-2</v>
      </c>
      <c r="EC28" s="11"/>
      <c r="ED28" s="11">
        <v>4.3473082113434154E-2</v>
      </c>
      <c r="EE28" s="11"/>
      <c r="EF28" s="11">
        <v>8.0420329238090841E-3</v>
      </c>
      <c r="EG28" s="11">
        <v>1.8023631141670667E-2</v>
      </c>
      <c r="EH28" s="11">
        <v>2.6239063562797409E-2</v>
      </c>
      <c r="EI28" s="11"/>
      <c r="EJ28" s="11">
        <v>9.9106144647867316E-3</v>
      </c>
      <c r="EK28" s="11"/>
      <c r="EL28" s="11">
        <v>3.0565559547679633E-2</v>
      </c>
      <c r="EM28" s="11"/>
      <c r="EN28" s="11">
        <v>2.2449068185588634E-2</v>
      </c>
      <c r="EO28" s="11"/>
      <c r="EP28" s="11">
        <v>1.089732867401336E-2</v>
      </c>
      <c r="EQ28" s="11"/>
      <c r="ER28" s="11">
        <v>1.2611268768400111E-2</v>
      </c>
      <c r="ES28" s="11">
        <v>1.5075143208414325E-2</v>
      </c>
      <c r="ET28" s="11">
        <v>1.5280179548085155E-2</v>
      </c>
      <c r="EU28" s="11"/>
      <c r="EV28" s="11">
        <v>7.5997248096449652E-3</v>
      </c>
      <c r="EW28" s="11"/>
      <c r="EX28" s="11">
        <v>1.1025986303146483E-3</v>
      </c>
      <c r="EY28" s="11"/>
      <c r="EZ28" s="11">
        <v>8.6144040404235404E-3</v>
      </c>
      <c r="FA28" s="11">
        <v>6.1958633166822744E-3</v>
      </c>
      <c r="FB28" s="11"/>
      <c r="FC28" s="11">
        <v>3.2946477242516113E-3</v>
      </c>
      <c r="FD28" s="11"/>
      <c r="FE28" s="11">
        <v>7.0913608869028555E-3</v>
      </c>
      <c r="FF28" s="11">
        <v>7.0090577278688693E-3</v>
      </c>
      <c r="FG28" s="11">
        <v>5.4309898805498047E-3</v>
      </c>
      <c r="FH28" s="11">
        <v>8.7854713823414306E-3</v>
      </c>
      <c r="FI28" s="11">
        <v>7.0914245403433203E-3</v>
      </c>
    </row>
    <row r="29" spans="1:165" x14ac:dyDescent="0.2">
      <c r="A29" s="3" t="s">
        <v>3</v>
      </c>
      <c r="B29" s="5"/>
      <c r="C29" s="11">
        <v>2.9837451563551223E-3</v>
      </c>
      <c r="D29" s="11"/>
      <c r="E29" s="11">
        <v>8.1865643599930726E-4</v>
      </c>
      <c r="F29" s="11">
        <v>4.7739108056632749E-3</v>
      </c>
      <c r="G29" s="11"/>
      <c r="H29" s="11">
        <v>1.9090451864551422E-3</v>
      </c>
      <c r="I29" s="11"/>
      <c r="J29" s="11">
        <v>3.2497214945869323E-3</v>
      </c>
      <c r="K29" s="11">
        <v>5.1941217382839022E-3</v>
      </c>
      <c r="L29" s="11"/>
      <c r="M29" s="11">
        <v>6.8671406369966799E-4</v>
      </c>
      <c r="N29" s="11">
        <v>1.8004205769867284E-3</v>
      </c>
      <c r="O29" s="11"/>
      <c r="P29" s="11">
        <v>3.2901354277706974E-3</v>
      </c>
      <c r="Q29" s="11">
        <v>2.0243341753862333E-3</v>
      </c>
      <c r="R29" s="11"/>
      <c r="S29" s="11">
        <v>2.3153386908205862E-3</v>
      </c>
      <c r="T29" s="11"/>
      <c r="U29" s="11">
        <v>2.8262099376726996E-3</v>
      </c>
      <c r="V29" s="11">
        <v>4.1743508111599988E-3</v>
      </c>
      <c r="W29" s="11">
        <v>3.6866068769793193E-3</v>
      </c>
      <c r="X29" s="11">
        <v>6.8602463416349698E-3</v>
      </c>
      <c r="Y29" s="11"/>
      <c r="Z29" s="11">
        <v>4.1748876689984733E-3</v>
      </c>
      <c r="AA29" s="11">
        <v>2.8160201904934585E-3</v>
      </c>
      <c r="AB29" s="11"/>
      <c r="AC29" s="11"/>
      <c r="AD29" s="11">
        <v>3.8608500503458259E-3</v>
      </c>
      <c r="AE29" s="11">
        <v>1.6356157989416129E-3</v>
      </c>
      <c r="AF29" s="11"/>
      <c r="AG29" s="11">
        <v>1.3645368092158922E-3</v>
      </c>
      <c r="AH29" s="11"/>
      <c r="AI29" s="11">
        <v>9.5946924863076735E-4</v>
      </c>
      <c r="AJ29" s="11">
        <v>2.453930454865463E-3</v>
      </c>
      <c r="AK29" s="11">
        <v>3.7053367241676044E-3</v>
      </c>
      <c r="AL29" s="11">
        <v>4.4100710172302439E-3</v>
      </c>
      <c r="AM29" s="11"/>
      <c r="AN29" s="11">
        <v>2.6559020730031906E-3</v>
      </c>
      <c r="AO29" s="11">
        <v>2.2376544391236983E-3</v>
      </c>
      <c r="AP29" s="11">
        <v>5.7277147674133022E-3</v>
      </c>
      <c r="AQ29" s="11">
        <v>2.0678093850669392E-3</v>
      </c>
      <c r="AR29" s="11"/>
      <c r="AS29" s="11">
        <v>1.5204928403041785E-3</v>
      </c>
      <c r="AT29" s="11"/>
      <c r="AU29" s="11">
        <v>4.0034852067693015E-3</v>
      </c>
      <c r="AV29" s="11"/>
      <c r="AW29" s="11">
        <v>3.0588555817749586E-3</v>
      </c>
      <c r="AX29" s="11">
        <v>2.0735626349289576E-3</v>
      </c>
      <c r="AY29" s="11">
        <v>3.051154314407601E-3</v>
      </c>
      <c r="AZ29" s="11">
        <v>3.8402584437023427E-3</v>
      </c>
      <c r="BA29" s="11">
        <v>3.1742447459497084E-3</v>
      </c>
      <c r="BB29" s="11"/>
      <c r="BC29" s="11">
        <v>2.4626447793460356E-3</v>
      </c>
      <c r="BD29" s="11"/>
      <c r="BE29" s="11">
        <v>3.3071287433458591E-3</v>
      </c>
      <c r="BF29" s="11"/>
      <c r="BG29" s="11">
        <v>2.3378913146737158E-3</v>
      </c>
      <c r="BH29" s="11"/>
      <c r="BI29" s="11">
        <v>4.1267762311603673E-3</v>
      </c>
      <c r="BJ29" s="11"/>
      <c r="BK29" s="11">
        <v>2.5927712778754807E-3</v>
      </c>
      <c r="BL29" s="11"/>
      <c r="BM29" s="11">
        <v>3.2980075055524683E-3</v>
      </c>
      <c r="BN29" s="11"/>
      <c r="BO29" s="11">
        <v>3.4015721721853283E-3</v>
      </c>
      <c r="BP29" s="11">
        <v>2.5904093265222408E-3</v>
      </c>
      <c r="BQ29" s="11">
        <v>3.7184356287560481E-3</v>
      </c>
      <c r="BR29" s="11">
        <v>2.8532675843999282E-3</v>
      </c>
      <c r="BS29" s="11"/>
      <c r="BT29" s="11">
        <v>2.2101572288818448E-3</v>
      </c>
      <c r="BU29" s="11"/>
      <c r="BV29" s="11">
        <v>1.9842156804197532E-3</v>
      </c>
      <c r="BW29" s="11"/>
      <c r="BX29" s="11">
        <v>3.827508329132884E-3</v>
      </c>
      <c r="BY29" s="11"/>
      <c r="BZ29" s="11">
        <v>2.2060754687212212E-3</v>
      </c>
      <c r="CA29" s="11">
        <v>3.6713750979805821E-3</v>
      </c>
      <c r="CB29" s="11">
        <v>5.4513519631577362E-4</v>
      </c>
      <c r="CC29" s="11">
        <v>1.093434819256451E-3</v>
      </c>
      <c r="CD29" s="11"/>
      <c r="CE29" s="11">
        <v>4.1113423192958081E-3</v>
      </c>
      <c r="CF29" s="11"/>
      <c r="CG29" s="11">
        <v>8.2596436892990821E-4</v>
      </c>
      <c r="CH29" s="11"/>
      <c r="CI29" s="11">
        <v>4.919435069484954E-3</v>
      </c>
      <c r="CJ29" s="11"/>
      <c r="CK29" s="11">
        <v>2.0394870350807308E-3</v>
      </c>
      <c r="CL29" s="11">
        <v>2.5915335650674044E-3</v>
      </c>
      <c r="CM29" s="11">
        <v>4.647953807645531E-3</v>
      </c>
      <c r="CN29" s="11">
        <v>2.7163689922098532E-3</v>
      </c>
      <c r="CO29" s="11"/>
      <c r="CP29" s="11">
        <v>3.2782344793916727E-3</v>
      </c>
      <c r="CQ29" s="11"/>
      <c r="CR29" s="11">
        <v>3.8941851180357978E-3</v>
      </c>
      <c r="CS29" s="11">
        <v>4.2601080888182577E-3</v>
      </c>
      <c r="CT29" s="11"/>
      <c r="CU29" s="11">
        <v>3.3250190200200384E-3</v>
      </c>
      <c r="CV29" s="11">
        <v>1.3802308051466479E-4</v>
      </c>
      <c r="CW29" s="11"/>
      <c r="CX29" s="11">
        <v>1.5263387746860416E-3</v>
      </c>
      <c r="CY29" s="11">
        <v>1.9509895995458884E-3</v>
      </c>
      <c r="CZ29" s="11">
        <v>3.1643451753734265E-3</v>
      </c>
      <c r="DA29" s="11"/>
      <c r="DB29" s="11">
        <v>4.5635913168850474E-3</v>
      </c>
      <c r="DC29" s="11"/>
      <c r="DD29" s="11">
        <v>4.4526391058349124E-3</v>
      </c>
      <c r="DE29" s="11">
        <v>4.3454117384338119E-3</v>
      </c>
      <c r="DF29" s="11"/>
      <c r="DG29" s="11">
        <v>2.4244612584569864E-3</v>
      </c>
      <c r="DH29" s="11">
        <v>4.1982580293796253E-3</v>
      </c>
      <c r="DI29" s="11"/>
      <c r="DJ29" s="11">
        <v>4.0588693919342313E-3</v>
      </c>
      <c r="DK29" s="11"/>
      <c r="DL29" s="11">
        <v>2.4344433274884163E-3</v>
      </c>
      <c r="DM29" s="11">
        <v>4.0524852478467602E-3</v>
      </c>
      <c r="DN29" s="11"/>
      <c r="DO29" s="11">
        <v>3.6400679130402852E-3</v>
      </c>
      <c r="DP29" s="11">
        <v>1.3511916080488034E-3</v>
      </c>
      <c r="DQ29" s="11">
        <v>2.4365448046460739E-3</v>
      </c>
      <c r="DR29" s="11"/>
      <c r="DS29" s="11">
        <v>4.4404866300774698E-3</v>
      </c>
      <c r="DT29" s="11"/>
      <c r="DU29" s="11">
        <v>2.8523546133949213E-3</v>
      </c>
      <c r="DV29" s="11"/>
      <c r="DW29" s="11">
        <v>5.8002701799951565E-3</v>
      </c>
      <c r="DX29" s="11">
        <v>5.2124415294437171E-3</v>
      </c>
      <c r="DY29" s="11"/>
      <c r="DZ29" s="11">
        <v>6.6870591314069469E-4</v>
      </c>
      <c r="EA29" s="11">
        <v>3.8869906946214627E-3</v>
      </c>
      <c r="EB29" s="11">
        <v>6.7791992326938439E-3</v>
      </c>
      <c r="EC29" s="11"/>
      <c r="ED29" s="11">
        <v>4.763744939330055E-3</v>
      </c>
      <c r="EE29" s="11"/>
      <c r="EF29" s="11">
        <v>4.4045185459031539E-3</v>
      </c>
      <c r="EG29" s="11">
        <v>2.1774953358875498E-3</v>
      </c>
      <c r="EH29" s="11">
        <v>5.2543235385001819E-3</v>
      </c>
      <c r="EI29" s="11"/>
      <c r="EJ29" s="11">
        <v>4.4010135811067309E-3</v>
      </c>
      <c r="EK29" s="11"/>
      <c r="EL29" s="11">
        <v>4.560676613105435E-3</v>
      </c>
      <c r="EM29" s="11"/>
      <c r="EN29" s="11">
        <v>3.9326134829945321E-3</v>
      </c>
      <c r="EO29" s="11"/>
      <c r="EP29" s="11">
        <v>4.0941270952193293E-3</v>
      </c>
      <c r="EQ29" s="11"/>
      <c r="ER29" s="11">
        <v>3.5821036154425417E-3</v>
      </c>
      <c r="ES29" s="11">
        <v>3.2591301592327627E-3</v>
      </c>
      <c r="ET29" s="11">
        <v>4.7344810305228833E-3</v>
      </c>
      <c r="EU29" s="11"/>
      <c r="EV29" s="11">
        <v>3.2053211103056519E-3</v>
      </c>
      <c r="EW29" s="11"/>
      <c r="EX29" s="11">
        <v>2.8306835795118539E-3</v>
      </c>
      <c r="EY29" s="11"/>
      <c r="EZ29" s="11">
        <v>5.5289049419435712E-3</v>
      </c>
      <c r="FA29" s="11">
        <v>2.7663546776214914E-3</v>
      </c>
      <c r="FB29" s="11"/>
      <c r="FC29" s="11">
        <v>3.1013750765979454E-3</v>
      </c>
      <c r="FD29" s="11"/>
      <c r="FE29" s="11">
        <v>3.9108187979208864E-3</v>
      </c>
      <c r="FF29" s="11">
        <v>5.864789404447116E-3</v>
      </c>
      <c r="FG29" s="11">
        <v>6.3738935908341822E-3</v>
      </c>
      <c r="FH29" s="11">
        <v>6.8347873272655447E-3</v>
      </c>
      <c r="FI29" s="11">
        <v>3.9108539021943112E-3</v>
      </c>
    </row>
    <row r="30" spans="1:165" x14ac:dyDescent="0.2">
      <c r="A30" s="3" t="s">
        <v>4</v>
      </c>
      <c r="B30" s="6"/>
      <c r="C30" s="13">
        <v>4.2475333692151519E-3</v>
      </c>
      <c r="D30" s="13"/>
      <c r="E30" s="13">
        <v>1.8991779755650597E-3</v>
      </c>
      <c r="F30" s="13">
        <v>0</v>
      </c>
      <c r="G30" s="13"/>
      <c r="H30" s="13">
        <v>0</v>
      </c>
      <c r="I30" s="13"/>
      <c r="J30" s="13">
        <v>9.4236715456010489E-4</v>
      </c>
      <c r="K30" s="13">
        <v>1.4269377457628621E-3</v>
      </c>
      <c r="L30" s="13"/>
      <c r="M30" s="13">
        <v>1.433779728766787E-3</v>
      </c>
      <c r="N30" s="13">
        <v>1.7349555802672997E-2</v>
      </c>
      <c r="O30" s="13"/>
      <c r="P30" s="13">
        <v>2.8622596425726334E-3</v>
      </c>
      <c r="Q30" s="13">
        <v>0</v>
      </c>
      <c r="R30" s="13"/>
      <c r="S30" s="13">
        <v>0</v>
      </c>
      <c r="T30" s="13"/>
      <c r="U30" s="13">
        <v>5.1514922806232821E-3</v>
      </c>
      <c r="V30" s="13">
        <v>4.2172078247609277E-3</v>
      </c>
      <c r="W30" s="13">
        <v>2.3756820313013097E-3</v>
      </c>
      <c r="X30" s="13">
        <v>6.0851057623472924E-3</v>
      </c>
      <c r="Y30" s="13"/>
      <c r="Z30" s="13">
        <v>5.6236669258457102E-3</v>
      </c>
      <c r="AA30" s="13">
        <v>0</v>
      </c>
      <c r="AB30" s="13"/>
      <c r="AC30" s="13"/>
      <c r="AD30" s="13">
        <v>8.6367958097399635E-3</v>
      </c>
      <c r="AE30" s="13">
        <v>5.6916284388170172E-3</v>
      </c>
      <c r="AF30" s="13"/>
      <c r="AG30" s="13">
        <v>0</v>
      </c>
      <c r="AH30" s="13"/>
      <c r="AI30" s="13">
        <v>0</v>
      </c>
      <c r="AJ30" s="13">
        <v>2.3720016870080424E-3</v>
      </c>
      <c r="AK30" s="13">
        <v>0</v>
      </c>
      <c r="AL30" s="13">
        <v>6.2343933638110355E-3</v>
      </c>
      <c r="AM30" s="13"/>
      <c r="AN30" s="13">
        <v>0</v>
      </c>
      <c r="AO30" s="13">
        <v>0</v>
      </c>
      <c r="AP30" s="13">
        <v>6.3196950436794934E-3</v>
      </c>
      <c r="AQ30" s="13">
        <v>4.797052669587982E-4</v>
      </c>
      <c r="AR30" s="13"/>
      <c r="AS30" s="13">
        <v>1.924008247923364E-3</v>
      </c>
      <c r="AT30" s="13"/>
      <c r="AU30" s="13">
        <v>1.2009791912548164E-2</v>
      </c>
      <c r="AV30" s="13"/>
      <c r="AW30" s="13">
        <v>7.2574289884901047E-3</v>
      </c>
      <c r="AX30" s="13">
        <v>1.9241597886686915E-3</v>
      </c>
      <c r="AY30" s="13">
        <v>1.9304418643078859E-3</v>
      </c>
      <c r="AZ30" s="13">
        <v>0</v>
      </c>
      <c r="BA30" s="13">
        <v>0</v>
      </c>
      <c r="BB30" s="13"/>
      <c r="BC30" s="13">
        <v>2.3804250684971427E-3</v>
      </c>
      <c r="BD30" s="13"/>
      <c r="BE30" s="13">
        <v>9.5901433671223275E-4</v>
      </c>
      <c r="BF30" s="13"/>
      <c r="BG30" s="13">
        <v>2.3927682884061583E-3</v>
      </c>
      <c r="BH30" s="13"/>
      <c r="BI30" s="13">
        <v>4.3081163020873177E-3</v>
      </c>
      <c r="BJ30" s="13"/>
      <c r="BK30" s="13">
        <v>0</v>
      </c>
      <c r="BL30" s="13"/>
      <c r="BM30" s="13">
        <v>9.563693239258319E-4</v>
      </c>
      <c r="BN30" s="13"/>
      <c r="BO30" s="13">
        <v>6.6286175259977643E-3</v>
      </c>
      <c r="BP30" s="13">
        <v>7.5908432005538356E-3</v>
      </c>
      <c r="BQ30" s="13">
        <v>0</v>
      </c>
      <c r="BR30" s="13">
        <v>1.8912042835061058E-3</v>
      </c>
      <c r="BS30" s="13"/>
      <c r="BT30" s="13">
        <v>0</v>
      </c>
      <c r="BU30" s="13"/>
      <c r="BV30" s="13">
        <v>6.8553697808656111E-2</v>
      </c>
      <c r="BW30" s="13"/>
      <c r="BX30" s="13">
        <v>0</v>
      </c>
      <c r="BY30" s="13"/>
      <c r="BZ30" s="13">
        <v>1.2954462276151241E-2</v>
      </c>
      <c r="CA30" s="13">
        <v>1.372202592265527E-2</v>
      </c>
      <c r="CB30" s="13">
        <v>9.4848282474364626E-4</v>
      </c>
      <c r="CC30" s="13">
        <v>0</v>
      </c>
      <c r="CD30" s="13"/>
      <c r="CE30" s="13">
        <v>5.2457828970784229E-3</v>
      </c>
      <c r="CF30" s="13"/>
      <c r="CG30" s="13">
        <v>4.7903286076239393E-4</v>
      </c>
      <c r="CH30" s="13"/>
      <c r="CI30" s="13">
        <v>5.2307102211839335E-3</v>
      </c>
      <c r="CJ30" s="13"/>
      <c r="CK30" s="13">
        <v>6.6238878281666873E-3</v>
      </c>
      <c r="CL30" s="13">
        <v>3.3224352127455754E-3</v>
      </c>
      <c r="CM30" s="13">
        <v>1.9028218133336165E-3</v>
      </c>
      <c r="CN30" s="13">
        <v>7.0893312856784539E-3</v>
      </c>
      <c r="CO30" s="13"/>
      <c r="CP30" s="13">
        <v>0</v>
      </c>
      <c r="CQ30" s="13"/>
      <c r="CR30" s="13">
        <v>8.8565564471751165E-2</v>
      </c>
      <c r="CS30" s="13">
        <v>6.8861528814342168E-2</v>
      </c>
      <c r="CT30" s="13"/>
      <c r="CU30" s="13">
        <v>9.0152908527869446E-2</v>
      </c>
      <c r="CV30" s="13">
        <v>7.2524360370931087E-2</v>
      </c>
      <c r="CW30" s="13"/>
      <c r="CX30" s="13">
        <v>6.7599196117345259E-2</v>
      </c>
      <c r="CY30" s="13">
        <v>5.5767349346634978E-2</v>
      </c>
      <c r="CZ30" s="13">
        <v>4.6917767081450255E-2</v>
      </c>
      <c r="DA30" s="13"/>
      <c r="DB30" s="13">
        <v>0</v>
      </c>
      <c r="DC30" s="13"/>
      <c r="DD30" s="13">
        <v>4.2257257667875558E-3</v>
      </c>
      <c r="DE30" s="13">
        <v>7.560598596823058E-3</v>
      </c>
      <c r="DF30" s="13"/>
      <c r="DG30" s="13">
        <v>1.4061098228134346E-3</v>
      </c>
      <c r="DH30" s="13">
        <v>0</v>
      </c>
      <c r="DI30" s="13"/>
      <c r="DJ30" s="13">
        <v>6.5912396349916604E-3</v>
      </c>
      <c r="DK30" s="13"/>
      <c r="DL30" s="13">
        <v>2.3531651715225903E-3</v>
      </c>
      <c r="DM30" s="13">
        <v>4.23056080152618E-3</v>
      </c>
      <c r="DN30" s="13"/>
      <c r="DO30" s="13">
        <v>0</v>
      </c>
      <c r="DP30" s="13">
        <v>9.4037739029396508E-3</v>
      </c>
      <c r="DQ30" s="13">
        <v>5.6524715692398333E-3</v>
      </c>
      <c r="DR30" s="13"/>
      <c r="DS30" s="13">
        <v>0</v>
      </c>
      <c r="DT30" s="13"/>
      <c r="DU30" s="13">
        <v>0</v>
      </c>
      <c r="DV30" s="13"/>
      <c r="DW30" s="13">
        <v>6.5714778385428142E-3</v>
      </c>
      <c r="DX30" s="13">
        <v>0</v>
      </c>
      <c r="DY30" s="13"/>
      <c r="DZ30" s="13">
        <v>1.1169446306105417E-2</v>
      </c>
      <c r="EA30" s="13">
        <v>1.8656524302168532E-3</v>
      </c>
      <c r="EB30" s="13">
        <v>3.700440727468932E-3</v>
      </c>
      <c r="EC30" s="13"/>
      <c r="ED30" s="13">
        <v>3.315383256814514E-3</v>
      </c>
      <c r="EE30" s="13"/>
      <c r="EF30" s="13">
        <v>5.7475790688546313E-3</v>
      </c>
      <c r="EG30" s="13">
        <v>2.3678953186830054E-3</v>
      </c>
      <c r="EH30" s="13">
        <v>1.0314071289159454E-2</v>
      </c>
      <c r="EI30" s="13"/>
      <c r="EJ30" s="13">
        <v>3.8286702283714556E-3</v>
      </c>
      <c r="EK30" s="13"/>
      <c r="EL30" s="13">
        <v>9.3354573884776946E-4</v>
      </c>
      <c r="EM30" s="13"/>
      <c r="EN30" s="13">
        <v>0</v>
      </c>
      <c r="EO30" s="13"/>
      <c r="EP30" s="13">
        <v>1.8995699945639423E-3</v>
      </c>
      <c r="EQ30" s="13"/>
      <c r="ER30" s="13">
        <v>1.9176971870246385E-3</v>
      </c>
      <c r="ES30" s="13">
        <v>4.2529298243738113E-3</v>
      </c>
      <c r="ET30" s="13">
        <v>8.9436167620819771E-3</v>
      </c>
      <c r="EU30" s="13"/>
      <c r="EV30" s="13">
        <v>1.26087577154306E-2</v>
      </c>
      <c r="EW30" s="13"/>
      <c r="EX30" s="13">
        <v>4.1370984876792562E-2</v>
      </c>
      <c r="EY30" s="13"/>
      <c r="EZ30" s="13">
        <v>6.7338340814546392E-3</v>
      </c>
      <c r="FA30" s="13">
        <v>1.6846169001967601E-2</v>
      </c>
      <c r="FB30" s="13"/>
      <c r="FC30" s="13">
        <v>9.3205267326027675E-3</v>
      </c>
      <c r="FD30" s="13"/>
      <c r="FE30" s="13">
        <v>1.313962501428778E-2</v>
      </c>
      <c r="FF30" s="13">
        <v>3.2467812496254113E-3</v>
      </c>
      <c r="FG30" s="13">
        <v>0</v>
      </c>
      <c r="FH30" s="13">
        <v>7.6107985653458467E-3</v>
      </c>
      <c r="FI30" s="13">
        <v>1.7832508300317178E-2</v>
      </c>
    </row>
    <row r="31" spans="1:165" x14ac:dyDescent="0.2">
      <c r="A31" s="3" t="s">
        <v>41</v>
      </c>
      <c r="B31" s="6"/>
      <c r="C31" s="13">
        <v>2.7941494775219091E-2</v>
      </c>
      <c r="D31" s="13"/>
      <c r="E31" s="13">
        <v>2.1809491494357503E-2</v>
      </c>
      <c r="F31" s="13">
        <v>9.6898900181693424E-3</v>
      </c>
      <c r="G31" s="13"/>
      <c r="H31" s="13">
        <v>3.4874120578602237E-2</v>
      </c>
      <c r="I31" s="13"/>
      <c r="J31" s="13">
        <v>3.7034648098412504E-2</v>
      </c>
      <c r="K31" s="13">
        <v>2.233412565836158E-2</v>
      </c>
      <c r="L31" s="13"/>
      <c r="M31" s="13">
        <v>3.1222559887295803E-2</v>
      </c>
      <c r="N31" s="13">
        <v>3.9355297385654096E-2</v>
      </c>
      <c r="O31" s="13"/>
      <c r="P31" s="13">
        <v>3.3112657846625683E-2</v>
      </c>
      <c r="Q31" s="13">
        <v>3.3076735062742703E-2</v>
      </c>
      <c r="R31" s="13"/>
      <c r="S31" s="13">
        <v>5.7086078585646682E-2</v>
      </c>
      <c r="T31" s="13"/>
      <c r="U31" s="13">
        <v>2.7726542339344597E-2</v>
      </c>
      <c r="V31" s="13">
        <v>1.6262554439203891E-2</v>
      </c>
      <c r="W31" s="13">
        <v>1.7945162059690312E-2</v>
      </c>
      <c r="X31" s="13">
        <v>2.1979102906676259E-2</v>
      </c>
      <c r="Y31" s="13"/>
      <c r="Z31" s="13">
        <v>3.6356267406956681E-2</v>
      </c>
      <c r="AA31" s="13">
        <v>2.9055536606203195E-2</v>
      </c>
      <c r="AB31" s="13"/>
      <c r="AC31" s="13"/>
      <c r="AD31" s="13">
        <v>3.4774896646687453E-2</v>
      </c>
      <c r="AE31" s="13">
        <v>2.7596722240740511E-2</v>
      </c>
      <c r="AF31" s="13"/>
      <c r="AG31" s="13">
        <v>2.2295934668584507E-2</v>
      </c>
      <c r="AH31" s="13"/>
      <c r="AI31" s="13">
        <v>3.7489214517237454E-2</v>
      </c>
      <c r="AJ31" s="13">
        <v>4.2130013081639439E-2</v>
      </c>
      <c r="AK31" s="13">
        <v>2.6810764757230831E-2</v>
      </c>
      <c r="AL31" s="13">
        <v>2.6924081112607041E-2</v>
      </c>
      <c r="AM31" s="13"/>
      <c r="AN31" s="13">
        <v>2.284014646693831E-2</v>
      </c>
      <c r="AO31" s="13">
        <v>3.3780381133987493E-2</v>
      </c>
      <c r="AP31" s="13">
        <v>2.2826427859860762E-2</v>
      </c>
      <c r="AQ31" s="13">
        <v>4.504946796613582E-2</v>
      </c>
      <c r="AR31" s="13"/>
      <c r="AS31" s="13">
        <v>4.3207283491506585E-2</v>
      </c>
      <c r="AT31" s="13"/>
      <c r="AU31" s="13">
        <v>5.7863517863763127E-2</v>
      </c>
      <c r="AV31" s="13"/>
      <c r="AW31" s="13">
        <v>3.6546905301074323E-2</v>
      </c>
      <c r="AX31" s="13">
        <v>4.3210686628655785E-2</v>
      </c>
      <c r="AY31" s="13">
        <v>3.0543287319542936E-2</v>
      </c>
      <c r="AZ31" s="13">
        <v>3.7512477029108232E-2</v>
      </c>
      <c r="BA31" s="13">
        <v>4.1669097572402003E-2</v>
      </c>
      <c r="BB31" s="13"/>
      <c r="BC31" s="13">
        <v>3.4018088215341365E-2</v>
      </c>
      <c r="BD31" s="13"/>
      <c r="BE31" s="13">
        <v>4.3562466631700894E-2</v>
      </c>
      <c r="BF31" s="13"/>
      <c r="BG31" s="13">
        <v>4.7872275127469596E-2</v>
      </c>
      <c r="BH31" s="13"/>
      <c r="BI31" s="13">
        <v>4.544176697004932E-2</v>
      </c>
      <c r="BJ31" s="13"/>
      <c r="BK31" s="13">
        <v>4.7502807473198294E-2</v>
      </c>
      <c r="BL31" s="13"/>
      <c r="BM31" s="13">
        <v>3.7584927692267983E-2</v>
      </c>
      <c r="BN31" s="13"/>
      <c r="BO31" s="13">
        <v>2.0298856229744634E-2</v>
      </c>
      <c r="BP31" s="13">
        <v>4.1163881161968452E-2</v>
      </c>
      <c r="BQ31" s="13">
        <v>3.668937915360207E-2</v>
      </c>
      <c r="BR31" s="13">
        <v>2.2683165506305811E-2</v>
      </c>
      <c r="BS31" s="13"/>
      <c r="BT31" s="13">
        <v>3.7290600392393437E-2</v>
      </c>
      <c r="BU31" s="13"/>
      <c r="BV31" s="13">
        <v>3.3226712460878459E-2</v>
      </c>
      <c r="BW31" s="13"/>
      <c r="BX31" s="13">
        <v>3.9815718882567304E-2</v>
      </c>
      <c r="BY31" s="13"/>
      <c r="BZ31" s="13">
        <v>4.7016923881877996E-2</v>
      </c>
      <c r="CA31" s="13">
        <v>4.0089042360669909E-2</v>
      </c>
      <c r="CB31" s="13">
        <v>4.6472716629895591E-2</v>
      </c>
      <c r="CC31" s="13">
        <v>3.7383179282132174E-2</v>
      </c>
      <c r="CD31" s="13"/>
      <c r="CE31" s="13">
        <v>3.6022736352496726E-2</v>
      </c>
      <c r="CF31" s="13"/>
      <c r="CG31" s="13">
        <v>3.3739741361066888E-2</v>
      </c>
      <c r="CH31" s="13"/>
      <c r="CI31" s="13">
        <v>3.3977652312450736E-2</v>
      </c>
      <c r="CJ31" s="13"/>
      <c r="CK31" s="13">
        <v>2.6079907431830116E-2</v>
      </c>
      <c r="CL31" s="13">
        <v>3.5852343838216484E-2</v>
      </c>
      <c r="CM31" s="13">
        <v>3.5933308162752524E-2</v>
      </c>
      <c r="CN31" s="13">
        <v>2.7016519052904166E-2</v>
      </c>
      <c r="CO31" s="13"/>
      <c r="CP31" s="13">
        <v>4.9004136594589798E-2</v>
      </c>
      <c r="CQ31" s="13"/>
      <c r="CR31" s="13">
        <v>6.6692181871861253E-2</v>
      </c>
      <c r="CS31" s="13">
        <v>4.6861129629065641E-2</v>
      </c>
      <c r="CT31" s="13"/>
      <c r="CU31" s="13">
        <v>4.2321781375425187E-2</v>
      </c>
      <c r="CV31" s="13">
        <v>3.2848013821240148E-2</v>
      </c>
      <c r="CW31" s="13"/>
      <c r="CX31" s="13">
        <v>6.555298747981736E-2</v>
      </c>
      <c r="CY31" s="13">
        <v>6.3360629607960378E-2</v>
      </c>
      <c r="CZ31" s="13">
        <v>6.5973933723702749E-2</v>
      </c>
      <c r="DA31" s="13"/>
      <c r="DB31" s="13">
        <v>2.3838582539957468E-2</v>
      </c>
      <c r="DC31" s="13"/>
      <c r="DD31" s="13">
        <v>2.5401655506407082E-2</v>
      </c>
      <c r="DE31" s="13">
        <v>2.4117570413092284E-2</v>
      </c>
      <c r="DF31" s="13"/>
      <c r="DG31" s="13">
        <v>3.8275011208196826E-2</v>
      </c>
      <c r="DH31" s="13">
        <v>2.0204091178634663E-2</v>
      </c>
      <c r="DI31" s="13"/>
      <c r="DJ31" s="13">
        <v>2.7393105714223001E-2</v>
      </c>
      <c r="DK31" s="13"/>
      <c r="DL31" s="13">
        <v>2.7863633769039813E-2</v>
      </c>
      <c r="DM31" s="13">
        <v>2.7829844348917412E-2</v>
      </c>
      <c r="DN31" s="13"/>
      <c r="DO31" s="13">
        <v>3.0169552445607921E-2</v>
      </c>
      <c r="DP31" s="13">
        <v>2.6877419030819621E-2</v>
      </c>
      <c r="DQ31" s="13">
        <v>2.8849330768371022E-2</v>
      </c>
      <c r="DR31" s="13"/>
      <c r="DS31" s="13">
        <v>4.0627317540901556E-2</v>
      </c>
      <c r="DT31" s="13"/>
      <c r="DU31" s="13">
        <v>2.9430433120881141E-2</v>
      </c>
      <c r="DV31" s="13"/>
      <c r="DW31" s="13">
        <v>2.4436136373320275E-2</v>
      </c>
      <c r="DX31" s="13">
        <v>3.6080519122911971E-2</v>
      </c>
      <c r="DY31" s="13"/>
      <c r="DZ31" s="13">
        <v>3.3729204914527952E-2</v>
      </c>
      <c r="EA31" s="13">
        <v>1.8091796563290127E-2</v>
      </c>
      <c r="EB31" s="13">
        <v>2.1719441276612829E-2</v>
      </c>
      <c r="EC31" s="13"/>
      <c r="ED31" s="13">
        <v>2.272275102681108E-2</v>
      </c>
      <c r="EE31" s="13"/>
      <c r="EF31" s="13">
        <v>4.4491029265013998E-2</v>
      </c>
      <c r="EG31" s="13">
        <v>3.4805857929210364E-2</v>
      </c>
      <c r="EH31" s="13">
        <v>4.7855824184749466E-3</v>
      </c>
      <c r="EI31" s="13"/>
      <c r="EJ31" s="13">
        <v>3.5662204533827804E-2</v>
      </c>
      <c r="EK31" s="13"/>
      <c r="EL31" s="13">
        <v>3.8593838601024756E-2</v>
      </c>
      <c r="EM31" s="13"/>
      <c r="EN31" s="13">
        <v>2.7937906236420264E-2</v>
      </c>
      <c r="EO31" s="13"/>
      <c r="EP31" s="13">
        <v>3.053959062360859E-2</v>
      </c>
      <c r="EQ31" s="13"/>
      <c r="ER31" s="13">
        <v>2.691597284603307E-2</v>
      </c>
      <c r="ES31" s="13">
        <v>2.8941718145791707E-2</v>
      </c>
      <c r="ET31" s="13">
        <v>2.7388092632499476E-2</v>
      </c>
      <c r="EU31" s="13"/>
      <c r="EV31" s="13">
        <v>4.75223093196709E-2</v>
      </c>
      <c r="EW31" s="13"/>
      <c r="EX31" s="13">
        <v>7.0383678614673331E-2</v>
      </c>
      <c r="EY31" s="13"/>
      <c r="EZ31" s="13">
        <v>7.4137625994242493E-2</v>
      </c>
      <c r="FA31" s="13">
        <v>4.8148918509019721E-2</v>
      </c>
      <c r="FB31" s="13"/>
      <c r="FC31" s="13">
        <v>6.4595745959077674E-2</v>
      </c>
      <c r="FD31" s="13"/>
      <c r="FE31" s="13">
        <v>2.2992888295696429E-2</v>
      </c>
      <c r="FF31" s="13">
        <v>1.6571063658721814E-2</v>
      </c>
      <c r="FG31" s="13">
        <v>1.1320286259485741E-2</v>
      </c>
      <c r="FH31" s="13">
        <v>3.3988784767307531E-2</v>
      </c>
      <c r="FI31" s="13">
        <v>1.8202866625112741E-2</v>
      </c>
    </row>
    <row r="32" spans="1:165" x14ac:dyDescent="0.2">
      <c r="A32" s="3" t="s">
        <v>0</v>
      </c>
      <c r="B32" s="5"/>
      <c r="C32" s="11">
        <v>2.592778101441905E-2</v>
      </c>
      <c r="D32" s="11"/>
      <c r="E32" s="11">
        <v>5.5705139653963072E-2</v>
      </c>
      <c r="F32" s="11">
        <v>2.6075494906463759E-2</v>
      </c>
      <c r="G32" s="11"/>
      <c r="H32" s="11">
        <v>3.4021479016739527E-2</v>
      </c>
      <c r="I32" s="11"/>
      <c r="J32" s="11">
        <v>3.2028164730147357E-2</v>
      </c>
      <c r="K32" s="11">
        <v>2.3916442475316307E-2</v>
      </c>
      <c r="L32" s="11"/>
      <c r="M32" s="11">
        <v>3.6046678112428496E-2</v>
      </c>
      <c r="N32" s="11">
        <v>3.904129010420343E-2</v>
      </c>
      <c r="O32" s="11"/>
      <c r="P32" s="11">
        <v>3.4203263822069493E-2</v>
      </c>
      <c r="Q32" s="11">
        <v>3.8043852814210868E-2</v>
      </c>
      <c r="R32" s="11"/>
      <c r="S32" s="11">
        <v>5.0750197923831473E-2</v>
      </c>
      <c r="T32" s="11"/>
      <c r="U32" s="11">
        <v>3.0089052170172857E-2</v>
      </c>
      <c r="V32" s="11">
        <v>2.2252136670478768E-2</v>
      </c>
      <c r="W32" s="11">
        <v>1.6812060860780329E-2</v>
      </c>
      <c r="X32" s="11">
        <v>1.8305985640153018E-2</v>
      </c>
      <c r="Y32" s="11"/>
      <c r="Z32" s="11">
        <v>2.8364213760346348E-2</v>
      </c>
      <c r="AA32" s="11">
        <v>9.1245206100777371E-3</v>
      </c>
      <c r="AB32" s="11"/>
      <c r="AC32" s="11"/>
      <c r="AD32" s="11">
        <v>5.0933561703662422E-2</v>
      </c>
      <c r="AE32" s="11">
        <v>5.3439171123998978E-2</v>
      </c>
      <c r="AF32" s="11"/>
      <c r="AG32" s="11">
        <v>6.1457423318539844E-2</v>
      </c>
      <c r="AH32" s="11"/>
      <c r="AI32" s="11">
        <v>4.6633349594342559E-2</v>
      </c>
      <c r="AJ32" s="11">
        <v>6.581885243419576E-2</v>
      </c>
      <c r="AK32" s="11">
        <v>5.4694457655143192E-2</v>
      </c>
      <c r="AL32" s="11">
        <v>4.8673927954545823E-2</v>
      </c>
      <c r="AM32" s="11"/>
      <c r="AN32" s="11">
        <v>4.9822490645717712E-2</v>
      </c>
      <c r="AO32" s="11">
        <v>4.7581335537806073E-2</v>
      </c>
      <c r="AP32" s="11">
        <v>5.612980108631084E-2</v>
      </c>
      <c r="AQ32" s="11">
        <v>5.1814525388046748E-2</v>
      </c>
      <c r="AR32" s="11"/>
      <c r="AS32" s="11">
        <v>6.1360169926609573E-2</v>
      </c>
      <c r="AT32" s="11"/>
      <c r="AU32" s="11">
        <v>5.4572563268479223E-2</v>
      </c>
      <c r="AV32" s="11"/>
      <c r="AW32" s="11">
        <v>5.8116612832890588E-2</v>
      </c>
      <c r="AX32" s="11">
        <v>5.5094126637679972E-2</v>
      </c>
      <c r="AY32" s="11">
        <v>4.448882942724057E-2</v>
      </c>
      <c r="AZ32" s="11">
        <v>4.8439897053889805E-2</v>
      </c>
      <c r="BA32" s="11">
        <v>4.3824093476431861E-2</v>
      </c>
      <c r="BB32" s="11"/>
      <c r="BC32" s="11">
        <v>5.7186467398975135E-2</v>
      </c>
      <c r="BD32" s="11"/>
      <c r="BE32" s="11">
        <v>4.6435218309067557E-2</v>
      </c>
      <c r="BF32" s="11"/>
      <c r="BG32" s="11">
        <v>5.1244531702637028E-2</v>
      </c>
      <c r="BH32" s="11"/>
      <c r="BI32" s="11">
        <v>4.5909354093134125E-2</v>
      </c>
      <c r="BJ32" s="11"/>
      <c r="BK32" s="11">
        <v>4.8196044444200288E-2</v>
      </c>
      <c r="BL32" s="11"/>
      <c r="BM32" s="11">
        <v>5.5212368167909073E-2</v>
      </c>
      <c r="BN32" s="11"/>
      <c r="BO32" s="11">
        <v>4.5409968240210818E-2</v>
      </c>
      <c r="BP32" s="11">
        <v>4.020040964390361E-2</v>
      </c>
      <c r="BQ32" s="11">
        <v>4.5070478559613804E-2</v>
      </c>
      <c r="BR32" s="11">
        <v>4.534555529796179E-2</v>
      </c>
      <c r="BS32" s="11"/>
      <c r="BT32" s="11">
        <v>3.7597309346806183E-2</v>
      </c>
      <c r="BU32" s="11"/>
      <c r="BV32" s="11">
        <v>6.4292922799168109E-2</v>
      </c>
      <c r="BW32" s="11"/>
      <c r="BX32" s="11">
        <v>4.8279070837054662E-2</v>
      </c>
      <c r="BY32" s="11"/>
      <c r="BZ32" s="11">
        <v>4.2888998771432166E-2</v>
      </c>
      <c r="CA32" s="11">
        <v>3.7450550988194727E-2</v>
      </c>
      <c r="CB32" s="11">
        <v>2.8261714036591057E-2</v>
      </c>
      <c r="CC32" s="11">
        <v>3.2772451115340794E-2</v>
      </c>
      <c r="CD32" s="11"/>
      <c r="CE32" s="11">
        <v>3.1527898576438909E-2</v>
      </c>
      <c r="CF32" s="11"/>
      <c r="CG32" s="11">
        <v>3.1669609131251837E-2</v>
      </c>
      <c r="CH32" s="11"/>
      <c r="CI32" s="11">
        <v>3.1880088667680266E-2</v>
      </c>
      <c r="CJ32" s="11"/>
      <c r="CK32" s="11">
        <v>4.5818125902978193E-2</v>
      </c>
      <c r="CL32" s="11">
        <v>3.005290385958163E-2</v>
      </c>
      <c r="CM32" s="11">
        <v>3.3664391647839791E-2</v>
      </c>
      <c r="CN32" s="11">
        <v>3.2566027143332073E-2</v>
      </c>
      <c r="CO32" s="11"/>
      <c r="CP32" s="11">
        <v>3.186658764683982E-2</v>
      </c>
      <c r="CQ32" s="11"/>
      <c r="CR32" s="11">
        <v>4.2811107098291737E-2</v>
      </c>
      <c r="CS32" s="11">
        <v>1.8701761190512842E-2</v>
      </c>
      <c r="CT32" s="11"/>
      <c r="CU32" s="11">
        <v>3.142354837577508E-2</v>
      </c>
      <c r="CV32" s="11">
        <v>2.8175170819323143E-2</v>
      </c>
      <c r="CW32" s="11"/>
      <c r="CX32" s="11">
        <v>4.810789138264189E-2</v>
      </c>
      <c r="CY32" s="11">
        <v>2.9801981876490646E-2</v>
      </c>
      <c r="CZ32" s="11">
        <v>4.4578998507812502E-2</v>
      </c>
      <c r="DA32" s="11"/>
      <c r="DB32" s="11">
        <v>2.5224938369246941E-2</v>
      </c>
      <c r="DC32" s="11"/>
      <c r="DD32" s="11">
        <v>6.9951628773435338E-3</v>
      </c>
      <c r="DE32" s="11">
        <v>2.9480174491149095E-2</v>
      </c>
      <c r="DF32" s="11"/>
      <c r="DG32" s="11">
        <v>5.4554056455590333E-2</v>
      </c>
      <c r="DH32" s="11">
        <v>4.4320341632248565E-2</v>
      </c>
      <c r="DI32" s="11"/>
      <c r="DJ32" s="11">
        <v>3.8578095710988108E-2</v>
      </c>
      <c r="DK32" s="11"/>
      <c r="DL32" s="11">
        <v>3.7687723688957016E-2</v>
      </c>
      <c r="DM32" s="11">
        <v>2.6261875032603497E-2</v>
      </c>
      <c r="DN32" s="11"/>
      <c r="DO32" s="11">
        <v>4.2373247394322265E-2</v>
      </c>
      <c r="DP32" s="11">
        <v>3.458743235139769E-2</v>
      </c>
      <c r="DQ32" s="11">
        <v>3.3334180382660075E-2</v>
      </c>
      <c r="DR32" s="11"/>
      <c r="DS32" s="11">
        <v>4.0984418038551886E-2</v>
      </c>
      <c r="DT32" s="11"/>
      <c r="DU32" s="11">
        <v>4.004975900450379E-2</v>
      </c>
      <c r="DV32" s="11"/>
      <c r="DW32" s="11">
        <v>3.2780481140806783E-2</v>
      </c>
      <c r="DX32" s="11">
        <v>3.8542589370764234E-2</v>
      </c>
      <c r="DY32" s="11"/>
      <c r="DZ32" s="11">
        <v>3.2934649328296033E-2</v>
      </c>
      <c r="EA32" s="11">
        <v>3.1269597541104394E-2</v>
      </c>
      <c r="EB32" s="11">
        <v>3.919438965525783E-2</v>
      </c>
      <c r="EC32" s="11"/>
      <c r="ED32" s="11">
        <v>4.9393837759328055E-2</v>
      </c>
      <c r="EE32" s="11"/>
      <c r="EF32" s="11">
        <v>3.7016968485953067E-2</v>
      </c>
      <c r="EG32" s="11">
        <v>4.8066006504773114E-2</v>
      </c>
      <c r="EH32" s="11">
        <v>4.7146586216654456E-2</v>
      </c>
      <c r="EI32" s="11"/>
      <c r="EJ32" s="11">
        <v>5.6595349154277684E-2</v>
      </c>
      <c r="EK32" s="11"/>
      <c r="EL32" s="11">
        <v>3.0859081993248865E-2</v>
      </c>
      <c r="EM32" s="11"/>
      <c r="EN32" s="11">
        <v>4.2182157718435337E-2</v>
      </c>
      <c r="EO32" s="11"/>
      <c r="EP32" s="11">
        <v>5.2621269255804799E-2</v>
      </c>
      <c r="EQ32" s="11"/>
      <c r="ER32" s="11">
        <v>4.7320023703464095E-2</v>
      </c>
      <c r="ES32" s="11">
        <v>3.9601101417752388E-2</v>
      </c>
      <c r="ET32" s="11">
        <v>4.1639186285993626E-2</v>
      </c>
      <c r="EU32" s="11"/>
      <c r="EV32" s="11">
        <v>5.9606268007407627E-2</v>
      </c>
      <c r="EW32" s="11"/>
      <c r="EX32" s="11">
        <v>0.10685418670879407</v>
      </c>
      <c r="EY32" s="11"/>
      <c r="EZ32" s="11">
        <v>5.598393708281231E-2</v>
      </c>
      <c r="FA32" s="11">
        <v>6.1848795138646252E-2</v>
      </c>
      <c r="FB32" s="11"/>
      <c r="FC32" s="11">
        <v>8.8158301208138487E-2</v>
      </c>
      <c r="FD32" s="11"/>
      <c r="FE32" s="11">
        <v>1.0050133351935959E-2</v>
      </c>
      <c r="FF32" s="11">
        <v>1.2956726524732077E-2</v>
      </c>
      <c r="FG32" s="11">
        <v>1.5059338938188508E-2</v>
      </c>
      <c r="FH32" s="11">
        <v>1.4173570611441816E-2</v>
      </c>
      <c r="FI32" s="11">
        <v>1.6167750950615307E-2</v>
      </c>
    </row>
    <row r="33" spans="1:167" x14ac:dyDescent="0.2">
      <c r="A33" s="3" t="s">
        <v>5</v>
      </c>
      <c r="B33" s="5"/>
      <c r="C33" s="11">
        <v>2.8823868340977996</v>
      </c>
      <c r="D33" s="11"/>
      <c r="E33" s="11">
        <v>2.8383916517423033</v>
      </c>
      <c r="F33" s="11">
        <v>2.9080892974319319</v>
      </c>
      <c r="G33" s="11"/>
      <c r="H33" s="11">
        <v>2.8650294653133894</v>
      </c>
      <c r="I33" s="11"/>
      <c r="J33" s="11">
        <v>2.8582662996982116</v>
      </c>
      <c r="K33" s="11">
        <v>2.88481875891457</v>
      </c>
      <c r="L33" s="11"/>
      <c r="M33" s="11">
        <v>2.8534813562838535</v>
      </c>
      <c r="N33" s="11">
        <v>2.831848235449979</v>
      </c>
      <c r="O33" s="11"/>
      <c r="P33" s="11">
        <v>2.8554628198616689</v>
      </c>
      <c r="Q33" s="11">
        <v>2.8569415346722904</v>
      </c>
      <c r="R33" s="11"/>
      <c r="S33" s="11">
        <v>2.8064943210326927</v>
      </c>
      <c r="T33" s="11"/>
      <c r="U33" s="11">
        <v>2.8714053645908373</v>
      </c>
      <c r="V33" s="11">
        <v>2.9010037173655983</v>
      </c>
      <c r="W33" s="11">
        <v>2.8987618817347398</v>
      </c>
      <c r="X33" s="11">
        <v>2.9086263990328636</v>
      </c>
      <c r="Y33" s="11"/>
      <c r="Z33" s="11">
        <v>2.8799944944228764</v>
      </c>
      <c r="AA33" s="11">
        <v>2.9315144538545819</v>
      </c>
      <c r="AB33" s="11"/>
      <c r="AC33" s="11"/>
      <c r="AD33" s="11">
        <v>2.8137153601655154</v>
      </c>
      <c r="AE33" s="11">
        <v>2.8277208329953227</v>
      </c>
      <c r="AF33" s="11"/>
      <c r="AG33" s="11">
        <v>2.8360401113097349</v>
      </c>
      <c r="AH33" s="11"/>
      <c r="AI33" s="11">
        <v>2.8265075693193555</v>
      </c>
      <c r="AJ33" s="11">
        <v>2.7989292850244016</v>
      </c>
      <c r="AK33" s="11">
        <v>2.8320400379600734</v>
      </c>
      <c r="AL33" s="11">
        <v>2.8268175061765874</v>
      </c>
      <c r="AM33" s="11"/>
      <c r="AN33" s="11">
        <v>2.8444952620162876</v>
      </c>
      <c r="AO33" s="11">
        <v>2.8326839630239031</v>
      </c>
      <c r="AP33" s="11">
        <v>2.8353932930424057</v>
      </c>
      <c r="AQ33" s="11">
        <v>2.8239745078192882</v>
      </c>
      <c r="AR33" s="11"/>
      <c r="AS33" s="11">
        <v>2.8044368660217067</v>
      </c>
      <c r="AT33" s="11"/>
      <c r="AU33" s="11">
        <v>2.7800032581473597</v>
      </c>
      <c r="AV33" s="11"/>
      <c r="AW33" s="11">
        <v>2.8098790389598145</v>
      </c>
      <c r="AX33" s="11">
        <v>2.804135177428094</v>
      </c>
      <c r="AY33" s="11">
        <v>2.8436985132988837</v>
      </c>
      <c r="AZ33" s="11">
        <v>2.8272245087283743</v>
      </c>
      <c r="BA33" s="11">
        <v>2.8350099365545884</v>
      </c>
      <c r="BB33" s="11"/>
      <c r="BC33" s="11">
        <v>2.8357627335309559</v>
      </c>
      <c r="BD33" s="11"/>
      <c r="BE33" s="11">
        <v>2.8248919599672306</v>
      </c>
      <c r="BF33" s="11"/>
      <c r="BG33" s="11">
        <v>2.821873967503159</v>
      </c>
      <c r="BH33" s="11"/>
      <c r="BI33" s="11">
        <v>2.8283366584883392</v>
      </c>
      <c r="BJ33" s="11"/>
      <c r="BK33" s="11">
        <v>2.8289836021739188</v>
      </c>
      <c r="BL33" s="11"/>
      <c r="BM33" s="11">
        <v>2.8321654669215652</v>
      </c>
      <c r="BN33" s="11"/>
      <c r="BO33" s="11">
        <v>2.8438628575973381</v>
      </c>
      <c r="BP33" s="11">
        <v>2.8356835124554167</v>
      </c>
      <c r="BQ33" s="11">
        <v>2.8472578880919368</v>
      </c>
      <c r="BR33" s="11">
        <v>2.8578057583421494</v>
      </c>
      <c r="BS33" s="11"/>
      <c r="BT33" s="11">
        <v>2.8495712419824573</v>
      </c>
      <c r="BU33" s="11"/>
      <c r="BV33" s="11">
        <v>2.6831659859293868</v>
      </c>
      <c r="BW33" s="11"/>
      <c r="BX33" s="11">
        <v>2.8379910375206463</v>
      </c>
      <c r="BY33" s="11"/>
      <c r="BZ33" s="11">
        <v>2.8203323867020633</v>
      </c>
      <c r="CA33" s="11">
        <v>2.8348683054260833</v>
      </c>
      <c r="CB33" s="11">
        <v>2.8577535661348774</v>
      </c>
      <c r="CC33" s="11">
        <v>2.8650146091487922</v>
      </c>
      <c r="CD33" s="11"/>
      <c r="CE33" s="11">
        <v>2.85402343037671</v>
      </c>
      <c r="CF33" s="11"/>
      <c r="CG33" s="11">
        <v>2.8616476584971906</v>
      </c>
      <c r="CH33" s="11"/>
      <c r="CI33" s="11">
        <v>2.8556379463183954</v>
      </c>
      <c r="CJ33" s="11"/>
      <c r="CK33" s="11">
        <v>2.8629071483040791</v>
      </c>
      <c r="CL33" s="11">
        <v>2.8632105694396119</v>
      </c>
      <c r="CM33" s="11">
        <v>2.8598576659253152</v>
      </c>
      <c r="CN33" s="11">
        <v>2.8700730748685781</v>
      </c>
      <c r="CO33" s="11"/>
      <c r="CP33" s="11">
        <v>2.8508140932710626</v>
      </c>
      <c r="CQ33" s="11"/>
      <c r="CR33" s="11">
        <v>2.6760777162932556</v>
      </c>
      <c r="CS33" s="11">
        <v>2.7709858862659473</v>
      </c>
      <c r="CT33" s="11"/>
      <c r="CU33" s="11">
        <v>2.7202399561524815</v>
      </c>
      <c r="CV33" s="11">
        <v>2.7637838007839246</v>
      </c>
      <c r="CW33" s="11"/>
      <c r="CX33" s="11">
        <v>2.6914272455018411</v>
      </c>
      <c r="CY33" s="11">
        <v>2.7283193773042469</v>
      </c>
      <c r="CZ33" s="11">
        <v>2.7330722569033963</v>
      </c>
      <c r="DA33" s="11"/>
      <c r="DB33" s="11">
        <v>2.9063854810148708</v>
      </c>
      <c r="DC33" s="11"/>
      <c r="DD33" s="11">
        <v>2.9257356051635153</v>
      </c>
      <c r="DE33" s="11">
        <v>2.8839323433700428</v>
      </c>
      <c r="DF33" s="11"/>
      <c r="DG33" s="11">
        <v>2.8248902127588571</v>
      </c>
      <c r="DH33" s="11">
        <v>2.8648871349642167</v>
      </c>
      <c r="DI33" s="11"/>
      <c r="DJ33" s="11">
        <v>2.8508421037503653</v>
      </c>
      <c r="DK33" s="11"/>
      <c r="DL33" s="11">
        <v>2.8661745481475478</v>
      </c>
      <c r="DM33" s="11">
        <v>2.8805715397369043</v>
      </c>
      <c r="DN33" s="11"/>
      <c r="DO33" s="11">
        <v>2.8662456734475952</v>
      </c>
      <c r="DP33" s="11">
        <v>2.8650008635621642</v>
      </c>
      <c r="DQ33" s="11">
        <v>2.8737658117078695</v>
      </c>
      <c r="DR33" s="11"/>
      <c r="DS33" s="11">
        <v>2.8434841561833744</v>
      </c>
      <c r="DT33" s="11"/>
      <c r="DU33" s="11">
        <v>2.8615124750707155</v>
      </c>
      <c r="DV33" s="11"/>
      <c r="DW33" s="11">
        <v>2.8723800210622388</v>
      </c>
      <c r="DX33" s="11">
        <v>2.8581508455409406</v>
      </c>
      <c r="DY33" s="11"/>
      <c r="DZ33" s="11">
        <v>2.8524669353542382</v>
      </c>
      <c r="EA33" s="11">
        <v>2.8673293152644468</v>
      </c>
      <c r="EB33" s="11">
        <v>2.8611989839420193</v>
      </c>
      <c r="EC33" s="11"/>
      <c r="ED33" s="11">
        <v>2.8293492132056279</v>
      </c>
      <c r="EE33" s="11"/>
      <c r="EF33" s="11">
        <v>2.837827390755852</v>
      </c>
      <c r="EG33" s="11">
        <v>2.8347269171205829</v>
      </c>
      <c r="EH33" s="11">
        <v>2.8515766486459611</v>
      </c>
      <c r="EI33" s="11"/>
      <c r="EJ33" s="11">
        <v>2.809053922019165</v>
      </c>
      <c r="EK33" s="11"/>
      <c r="EL33" s="11">
        <v>2.8690339179480158</v>
      </c>
      <c r="EM33" s="11"/>
      <c r="EN33" s="11">
        <v>2.853821892316815</v>
      </c>
      <c r="EO33" s="11"/>
      <c r="EP33" s="11">
        <v>2.8333026789204934</v>
      </c>
      <c r="EQ33" s="11"/>
      <c r="ER33" s="11">
        <v>2.8452365204692756</v>
      </c>
      <c r="ES33" s="11">
        <v>2.8542212352814547</v>
      </c>
      <c r="ET33" s="11">
        <v>2.8446954252276058</v>
      </c>
      <c r="EU33" s="11"/>
      <c r="EV33" s="11">
        <v>2.7653025779052465</v>
      </c>
      <c r="EW33" s="11"/>
      <c r="EX33" s="11">
        <v>2.6125850188010182</v>
      </c>
      <c r="EY33" s="11"/>
      <c r="EZ33" s="11">
        <v>2.7453111772889445</v>
      </c>
      <c r="FA33" s="11">
        <v>2.7545205027758448</v>
      </c>
      <c r="FB33" s="11"/>
      <c r="FC33" s="11">
        <v>2.6906633320520692</v>
      </c>
      <c r="FD33" s="11"/>
      <c r="FE33" s="11">
        <v>2.9180430793752397</v>
      </c>
      <c r="FF33" s="11">
        <v>2.9375865974961557</v>
      </c>
      <c r="FG33" s="11">
        <v>2.9466194462802684</v>
      </c>
      <c r="FH33" s="11">
        <v>2.8942960491493475</v>
      </c>
      <c r="FI33" s="11">
        <v>2.907363567422486</v>
      </c>
    </row>
    <row r="34" spans="1:167" x14ac:dyDescent="0.2">
      <c r="A34" s="3" t="s">
        <v>9</v>
      </c>
      <c r="B34" s="4"/>
      <c r="C34" s="13">
        <v>6.024890110155626</v>
      </c>
      <c r="D34" s="13"/>
      <c r="E34" s="13">
        <v>6.0349941132283957</v>
      </c>
      <c r="F34" s="13">
        <v>6.0160227234117878</v>
      </c>
      <c r="G34" s="13"/>
      <c r="H34" s="13">
        <v>6.0359773101704137</v>
      </c>
      <c r="I34" s="13"/>
      <c r="J34" s="13">
        <v>6.0426937868280328</v>
      </c>
      <c r="K34" s="13">
        <v>6.0303578250726693</v>
      </c>
      <c r="L34" s="13"/>
      <c r="M34" s="13">
        <v>6.0375269561928766</v>
      </c>
      <c r="N34" s="13">
        <v>6.0395731477527228</v>
      </c>
      <c r="O34" s="13"/>
      <c r="P34" s="13">
        <v>6.0465234949346884</v>
      </c>
      <c r="Q34" s="13">
        <v>6.0409514118543237</v>
      </c>
      <c r="R34" s="13"/>
      <c r="S34" s="13">
        <v>6.0641457008874582</v>
      </c>
      <c r="T34" s="13"/>
      <c r="U34" s="13">
        <v>6.0272459683292405</v>
      </c>
      <c r="V34" s="13">
        <v>6.01842414458104</v>
      </c>
      <c r="W34" s="13">
        <v>6.0238981426691653</v>
      </c>
      <c r="X34" s="13">
        <v>6.0151270460802992</v>
      </c>
      <c r="Y34" s="13"/>
      <c r="Z34" s="13">
        <v>6.0222443192150257</v>
      </c>
      <c r="AA34" s="13">
        <v>6.0237135892321749</v>
      </c>
      <c r="AB34" s="13"/>
      <c r="AC34" s="13"/>
      <c r="AD34" s="13">
        <v>6.0536741296435705</v>
      </c>
      <c r="AE34" s="13">
        <v>6.0472366406506053</v>
      </c>
      <c r="AF34" s="13"/>
      <c r="AG34" s="13">
        <v>6.0308484527045119</v>
      </c>
      <c r="AH34" s="13"/>
      <c r="AI34" s="13">
        <v>6.0595070513377971</v>
      </c>
      <c r="AJ34" s="13">
        <v>6.0577365083654886</v>
      </c>
      <c r="AK34" s="13">
        <v>6.0451903924247876</v>
      </c>
      <c r="AL34" s="13">
        <v>6.0473615628967039</v>
      </c>
      <c r="AM34" s="13"/>
      <c r="AN34" s="13">
        <v>6.0484212069098087</v>
      </c>
      <c r="AO34" s="13">
        <v>6.0545737065121488</v>
      </c>
      <c r="AP34" s="13">
        <v>6.0353087667139169</v>
      </c>
      <c r="AQ34" s="13">
        <v>6.0490834163504452</v>
      </c>
      <c r="AR34" s="13"/>
      <c r="AS34" s="13">
        <v>6.0560564613697787</v>
      </c>
      <c r="AT34" s="13"/>
      <c r="AU34" s="13">
        <v>6.067106678381081</v>
      </c>
      <c r="AV34" s="13"/>
      <c r="AW34" s="13">
        <v>6.0539053478988292</v>
      </c>
      <c r="AX34" s="13">
        <v>6.0612235942931703</v>
      </c>
      <c r="AY34" s="13">
        <v>6.0480743608766074</v>
      </c>
      <c r="AZ34" s="13">
        <v>6.0524093181779852</v>
      </c>
      <c r="BA34" s="13">
        <v>6.0528370585089331</v>
      </c>
      <c r="BB34" s="13"/>
      <c r="BC34" s="13">
        <v>6.0374721012293024</v>
      </c>
      <c r="BD34" s="13"/>
      <c r="BE34" s="13">
        <v>6.055935782753572</v>
      </c>
      <c r="BF34" s="13"/>
      <c r="BG34" s="13">
        <v>6.0516699166224344</v>
      </c>
      <c r="BH34" s="13"/>
      <c r="BI34" s="13">
        <v>6.0563738314538069</v>
      </c>
      <c r="BJ34" s="13"/>
      <c r="BK34" s="13">
        <v>6.0512633416792072</v>
      </c>
      <c r="BL34" s="13"/>
      <c r="BM34" s="13">
        <v>6.0423413885634076</v>
      </c>
      <c r="BN34" s="13"/>
      <c r="BO34" s="13">
        <v>6.042813452137711</v>
      </c>
      <c r="BP34" s="13">
        <v>6.0488345685163294</v>
      </c>
      <c r="BQ34" s="13">
        <v>6.0478707167404826</v>
      </c>
      <c r="BR34" s="13">
        <v>6.0373150742900856</v>
      </c>
      <c r="BS34" s="13"/>
      <c r="BT34" s="13">
        <v>6.0551591265409144</v>
      </c>
      <c r="BU34" s="13"/>
      <c r="BV34" s="13">
        <v>6.078099077653798</v>
      </c>
      <c r="BW34" s="13"/>
      <c r="BX34" s="13">
        <v>6.0446822360095709</v>
      </c>
      <c r="BY34" s="13"/>
      <c r="BZ34" s="13">
        <v>6.0486543444396164</v>
      </c>
      <c r="CA34" s="13">
        <v>6.0420682590643393</v>
      </c>
      <c r="CB34" s="13">
        <v>6.0510833011582781</v>
      </c>
      <c r="CC34" s="13">
        <v>6.0408224638103851</v>
      </c>
      <c r="CD34" s="13"/>
      <c r="CE34" s="13">
        <v>6.0461224558985922</v>
      </c>
      <c r="CF34" s="13"/>
      <c r="CG34" s="13">
        <v>6.0452749446062208</v>
      </c>
      <c r="CH34" s="13"/>
      <c r="CI34" s="13">
        <v>6.04420454035579</v>
      </c>
      <c r="CJ34" s="13"/>
      <c r="CK34" s="13">
        <v>6.0246625471400348</v>
      </c>
      <c r="CL34" s="13">
        <v>6.040661850373275</v>
      </c>
      <c r="CM34" s="13">
        <v>6.0419349627875665</v>
      </c>
      <c r="CN34" s="13">
        <v>6.033493546198077</v>
      </c>
      <c r="CO34" s="13"/>
      <c r="CP34" s="13">
        <v>6.0555479006771336</v>
      </c>
      <c r="CQ34" s="13"/>
      <c r="CR34" s="13">
        <v>6.0666201751066602</v>
      </c>
      <c r="CS34" s="13">
        <v>6.0488158192542656</v>
      </c>
      <c r="CT34" s="13"/>
      <c r="CU34" s="13">
        <v>6.0479584892092104</v>
      </c>
      <c r="CV34" s="13">
        <v>6.0408949838767274</v>
      </c>
      <c r="CW34" s="13"/>
      <c r="CX34" s="13">
        <v>6.0762020281476623</v>
      </c>
      <c r="CY34" s="13">
        <v>6.0834904135090087</v>
      </c>
      <c r="CZ34" s="13">
        <v>6.0713026861572592</v>
      </c>
      <c r="DA34" s="13"/>
      <c r="DB34" s="13">
        <v>6.0233499558825461</v>
      </c>
      <c r="DC34" s="13"/>
      <c r="DD34" s="13">
        <v>6.0198984986027728</v>
      </c>
      <c r="DE34" s="13">
        <v>6.0170551395404006</v>
      </c>
      <c r="DF34" s="13"/>
      <c r="DG34" s="13">
        <v>6.042874139359304</v>
      </c>
      <c r="DH34" s="13">
        <v>6.0268554441288646</v>
      </c>
      <c r="DI34" s="13"/>
      <c r="DJ34" s="13">
        <v>6.037810907067894</v>
      </c>
      <c r="DK34" s="13"/>
      <c r="DL34" s="13">
        <v>6.0341037910768023</v>
      </c>
      <c r="DM34" s="13">
        <v>6.0298418135308287</v>
      </c>
      <c r="DN34" s="13"/>
      <c r="DO34" s="13">
        <v>6.0286627828027424</v>
      </c>
      <c r="DP34" s="13">
        <v>6.0268786943940222</v>
      </c>
      <c r="DQ34" s="13">
        <v>6.0240038150929944</v>
      </c>
      <c r="DR34" s="13"/>
      <c r="DS34" s="13">
        <v>6.0445569191100796</v>
      </c>
      <c r="DT34" s="13"/>
      <c r="DU34" s="13">
        <v>6.0292388441315712</v>
      </c>
      <c r="DV34" s="13"/>
      <c r="DW34" s="13">
        <v>6.0273360039477586</v>
      </c>
      <c r="DX34" s="13">
        <v>6.0324943226900416</v>
      </c>
      <c r="DY34" s="13"/>
      <c r="DZ34" s="13">
        <v>6.0304538697057275</v>
      </c>
      <c r="EA34" s="13">
        <v>6.034569388813301</v>
      </c>
      <c r="EB34" s="13">
        <v>6.0237393104557553</v>
      </c>
      <c r="EC34" s="13"/>
      <c r="ED34" s="13">
        <v>6.035536812485935</v>
      </c>
      <c r="EE34" s="13"/>
      <c r="EF34" s="13">
        <v>6.0522007595039282</v>
      </c>
      <c r="EG34" s="13">
        <v>6.0441711957043047</v>
      </c>
      <c r="EH34" s="13">
        <v>6.0276370256692324</v>
      </c>
      <c r="EI34" s="13"/>
      <c r="EJ34" s="13">
        <v>6.0520508175535426</v>
      </c>
      <c r="EK34" s="13"/>
      <c r="EL34" s="13">
        <v>6.0331560305210665</v>
      </c>
      <c r="EM34" s="13"/>
      <c r="EN34" s="13">
        <v>6.0409863103379804</v>
      </c>
      <c r="EO34" s="13"/>
      <c r="EP34" s="13">
        <v>6.0424134295832408</v>
      </c>
      <c r="EQ34" s="13"/>
      <c r="ER34" s="13">
        <v>6.0424241241662591</v>
      </c>
      <c r="ES34" s="13">
        <v>6.0371520226381907</v>
      </c>
      <c r="ET34" s="13">
        <v>6.0367059560694907</v>
      </c>
      <c r="EU34" s="13"/>
      <c r="EV34" s="13">
        <v>6.07742121883755</v>
      </c>
      <c r="EW34" s="13"/>
      <c r="EX34" s="13">
        <v>6.1081304100235876</v>
      </c>
      <c r="EY34" s="13"/>
      <c r="EZ34" s="13">
        <v>6.0965247844598238</v>
      </c>
      <c r="FA34" s="13">
        <v>6.0741268932165902</v>
      </c>
      <c r="FB34" s="13"/>
      <c r="FC34" s="13">
        <v>6.1093599962018352</v>
      </c>
      <c r="FD34" s="13"/>
      <c r="FE34" s="13">
        <v>6.0151326226121684</v>
      </c>
      <c r="FF34" s="13">
        <v>6.0086325283246254</v>
      </c>
      <c r="FG34" s="13">
        <v>6.0100662671045635</v>
      </c>
      <c r="FH34" s="13">
        <v>6.0384551492364293</v>
      </c>
      <c r="FI34" s="13">
        <v>6.0121363181450924</v>
      </c>
      <c r="FK34" s="14"/>
    </row>
    <row r="35" spans="1:167" x14ac:dyDescent="0.2">
      <c r="B35" s="2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</row>
    <row r="36" spans="1:167" x14ac:dyDescent="0.2">
      <c r="A36" s="2" t="s">
        <v>37</v>
      </c>
      <c r="B36" s="5"/>
      <c r="C36" s="11">
        <f>C28+C29</f>
        <v>3.573718057737104E-2</v>
      </c>
      <c r="D36" s="11"/>
      <c r="E36" s="11">
        <f>E28+E29</f>
        <v>2.234308231340764E-2</v>
      </c>
      <c r="F36" s="11">
        <f>F28+F29</f>
        <v>1.8321828813727375E-2</v>
      </c>
      <c r="G36" s="11"/>
      <c r="H36" s="11">
        <f>H28+H29</f>
        <v>1.8905732068768059E-2</v>
      </c>
      <c r="I36" s="11"/>
      <c r="J36" s="11">
        <f>J28+J29</f>
        <v>3.2521830073431651E-2</v>
      </c>
      <c r="K36" s="11">
        <f>K28+K29</f>
        <v>3.5542081975367269E-2</v>
      </c>
      <c r="L36" s="11"/>
      <c r="M36" s="11">
        <f>M28+M29</f>
        <v>3.3320081836442098E-2</v>
      </c>
      <c r="N36" s="11">
        <f>N28+N29</f>
        <v>1.2050101351117563E-2</v>
      </c>
      <c r="O36" s="11"/>
      <c r="P36" s="11">
        <f>P28+P29</f>
        <v>1.6639748082829083E-2</v>
      </c>
      <c r="Q36" s="11">
        <f>Q28+Q29</f>
        <v>2.0948623179513525E-2</v>
      </c>
      <c r="R36" s="11"/>
      <c r="S36" s="11">
        <f>S28+S29</f>
        <v>1.3190747517998935E-2</v>
      </c>
      <c r="T36" s="11"/>
      <c r="U36" s="11">
        <f>U28+U29</f>
        <v>3.9521412335826817E-2</v>
      </c>
      <c r="V36" s="11">
        <f>V28+V29</f>
        <v>2.8039533875737085E-2</v>
      </c>
      <c r="W36" s="11">
        <f>W28+W29</f>
        <v>3.3204283520335595E-2</v>
      </c>
      <c r="X36" s="11">
        <f>X28+X29</f>
        <v>1.2361794980502397E-2</v>
      </c>
      <c r="Y36" s="11"/>
      <c r="Z36" s="11">
        <f>Z28+Z29</f>
        <v>2.3584235721463488E-2</v>
      </c>
      <c r="AA36" s="11">
        <f>AA28+AA29</f>
        <v>6.7334737436231477E-3</v>
      </c>
      <c r="AB36" s="11"/>
      <c r="AC36" s="11"/>
      <c r="AD36" s="11">
        <f>AD28+AD29</f>
        <v>2.0242244415558976E-2</v>
      </c>
      <c r="AE36" s="11">
        <f>AE28+AE29</f>
        <v>1.8890400109207391E-2</v>
      </c>
      <c r="AF36" s="11"/>
      <c r="AG36" s="11">
        <f>AG28+AG29</f>
        <v>2.1827668919135602E-2</v>
      </c>
      <c r="AH36" s="11"/>
      <c r="AI36" s="11">
        <f>AI28+AI29</f>
        <v>1.1370500601629455E-2</v>
      </c>
      <c r="AJ36" s="11">
        <f>AJ28+AJ29</f>
        <v>6.1711131653204299E-3</v>
      </c>
      <c r="AK36" s="11">
        <f>AK28+AK29</f>
        <v>1.4930930815622644E-2</v>
      </c>
      <c r="AL36" s="11">
        <f>AL28+AL29</f>
        <v>1.460948756334237E-2</v>
      </c>
      <c r="AM36" s="11"/>
      <c r="AN36" s="11">
        <f>AN28+AN29</f>
        <v>8.6452185946049673E-3</v>
      </c>
      <c r="AO36" s="11">
        <f>AO28+AO29</f>
        <v>5.778545099354453E-3</v>
      </c>
      <c r="AP36" s="11">
        <f>AP28+AP29</f>
        <v>1.0625121323703513E-2</v>
      </c>
      <c r="AQ36" s="11">
        <f>AQ28+AQ29</f>
        <v>1.1733165748718541E-2</v>
      </c>
      <c r="AR36" s="11"/>
      <c r="AS36" s="11">
        <f>AS28+AS29</f>
        <v>7.9814827590652324E-3</v>
      </c>
      <c r="AT36" s="11"/>
      <c r="AU36" s="11">
        <f>AU28+AU29</f>
        <v>1.5295869465516559E-2</v>
      </c>
      <c r="AV36" s="11"/>
      <c r="AW36" s="11">
        <f>AW28+AW29</f>
        <v>1.0099392296472783E-2</v>
      </c>
      <c r="AX36" s="11">
        <f>AX28+AX29</f>
        <v>1.1496581726999289E-2</v>
      </c>
      <c r="AY36" s="11">
        <f>AY28+AY29</f>
        <v>1.0884289421974849E-2</v>
      </c>
      <c r="AZ36" s="11">
        <f>AZ28+AZ29</f>
        <v>1.8264477477078996E-2</v>
      </c>
      <c r="BA36" s="11">
        <f>BA28+BA29</f>
        <v>1.3388161110839895E-2</v>
      </c>
      <c r="BB36" s="11"/>
      <c r="BC36" s="11">
        <f>BC28+BC29</f>
        <v>4.8607481741510354E-3</v>
      </c>
      <c r="BD36" s="11"/>
      <c r="BE36" s="11">
        <f>BE28+BE29</f>
        <v>1.3773607458513269E-2</v>
      </c>
      <c r="BF36" s="11"/>
      <c r="BG36" s="11">
        <f>BG28+BG29</f>
        <v>7.4268054658851775E-3</v>
      </c>
      <c r="BH36" s="11"/>
      <c r="BI36" s="11">
        <f>BI28+BI29</f>
        <v>1.0824477940955406E-2</v>
      </c>
      <c r="BJ36" s="11"/>
      <c r="BK36" s="11">
        <f>BK28+BK29</f>
        <v>1.216050839661317E-2</v>
      </c>
      <c r="BL36" s="11"/>
      <c r="BM36" s="11">
        <f>BM28+BM29</f>
        <v>1.0791677377665329E-2</v>
      </c>
      <c r="BN36" s="11"/>
      <c r="BO36" s="11">
        <f>BO28+BO29</f>
        <v>1.2411363357175447E-2</v>
      </c>
      <c r="BP36" s="11">
        <f>BP28+BP29</f>
        <v>9.7596751843265599E-3</v>
      </c>
      <c r="BQ36" s="11">
        <f>BQ28+BQ29</f>
        <v>1.0960400186106245E-2</v>
      </c>
      <c r="BR36" s="11">
        <f>BR28+BR29</f>
        <v>1.5025694250384768E-2</v>
      </c>
      <c r="BS36" s="11"/>
      <c r="BT36" s="11">
        <f>BT28+BT29</f>
        <v>1.0281031271628247E-2</v>
      </c>
      <c r="BU36" s="11"/>
      <c r="BV36" s="11">
        <f>BV28+BV29</f>
        <v>8.0568852394269311E-3</v>
      </c>
      <c r="BW36" s="11"/>
      <c r="BX36" s="11">
        <f>BX28+BX29</f>
        <v>1.527532579562642E-2</v>
      </c>
      <c r="BY36" s="11"/>
      <c r="BZ36" s="11">
        <f>BZ28+BZ29</f>
        <v>7.8452534886916236E-3</v>
      </c>
      <c r="CA36" s="11">
        <f>CA28+CA29</f>
        <v>1.2940295773618701E-2</v>
      </c>
      <c r="CB36" s="11">
        <f>CB28+CB29</f>
        <v>8.5078582971665328E-3</v>
      </c>
      <c r="CC36" s="11">
        <f>CC28+CC29</f>
        <v>8.2806856866284775E-3</v>
      </c>
      <c r="CD36" s="11"/>
      <c r="CE36" s="11">
        <f>CE28+CE29</f>
        <v>1.2385431643363497E-2</v>
      </c>
      <c r="CF36" s="11"/>
      <c r="CG36" s="11">
        <f>CG28+CG29</f>
        <v>1.1282090099487814E-2</v>
      </c>
      <c r="CH36" s="11"/>
      <c r="CI36" s="11">
        <f>CI28+CI29</f>
        <v>1.5565003371226212E-2</v>
      </c>
      <c r="CJ36" s="11"/>
      <c r="CK36" s="11">
        <f>CK28+CK29</f>
        <v>3.0987061474772671E-3</v>
      </c>
      <c r="CL36" s="11">
        <f>CL28+CL29</f>
        <v>1.002955449124413E-2</v>
      </c>
      <c r="CM36" s="11">
        <f>CM28+CM29</f>
        <v>1.1570284804381754E-2</v>
      </c>
      <c r="CN36" s="11">
        <f>CN28+CN29</f>
        <v>9.5938316967893907E-3</v>
      </c>
      <c r="CO36" s="11"/>
      <c r="CP36" s="11">
        <f>CP28+CP29</f>
        <v>5.9384994717046787E-3</v>
      </c>
      <c r="CQ36" s="11"/>
      <c r="CR36" s="11">
        <f>CR28+CR29</f>
        <v>5.248515724284121E-3</v>
      </c>
      <c r="CS36" s="11">
        <f>CS28+CS29</f>
        <v>7.7394603800510602E-3</v>
      </c>
      <c r="CT36" s="11"/>
      <c r="CU36" s="11">
        <f>CU28+CU29</f>
        <v>5.2137802502914398E-3</v>
      </c>
      <c r="CV36" s="11">
        <f>CV28+CV29</f>
        <v>2.0197035770586338E-3</v>
      </c>
      <c r="CW36" s="11"/>
      <c r="CX36" s="11">
        <f>CX28+CX29</f>
        <v>3.1477964978752814E-3</v>
      </c>
      <c r="CY36" s="11">
        <f>CY28+CY29</f>
        <v>9.5504206196261494E-3</v>
      </c>
      <c r="CZ36" s="11">
        <f>CZ28+CZ29</f>
        <v>7.18358019582675E-3</v>
      </c>
      <c r="DA36" s="11"/>
      <c r="DB36" s="11">
        <f>DB28+DB29</f>
        <v>8.7461682511242485E-3</v>
      </c>
      <c r="DC36" s="11"/>
      <c r="DD36" s="11">
        <f>DD28+DD29</f>
        <v>8.6571905091849255E-3</v>
      </c>
      <c r="DE36" s="11">
        <f>DE28+DE29</f>
        <v>3.3172686013803195E-2</v>
      </c>
      <c r="DF36" s="11"/>
      <c r="DG36" s="11">
        <f>DG28+DG29</f>
        <v>1.9737878945450524E-2</v>
      </c>
      <c r="DH36" s="11">
        <f>DH28+DH29</f>
        <v>2.8463877799568042E-2</v>
      </c>
      <c r="DI36" s="11"/>
      <c r="DJ36" s="11">
        <f>DJ28+DJ29</f>
        <v>1.9605345398018774E-2</v>
      </c>
      <c r="DK36" s="11"/>
      <c r="DL36" s="11">
        <f>DL28+DL29</f>
        <v>1.9292335246177857E-2</v>
      </c>
      <c r="DM36" s="11">
        <f>DM28+DM29</f>
        <v>2.3257700333644701E-2</v>
      </c>
      <c r="DN36" s="11"/>
      <c r="DO36" s="11">
        <f>DO28+DO29</f>
        <v>1.6768469529591538E-2</v>
      </c>
      <c r="DP36" s="11">
        <f>DP28+DP29</f>
        <v>2.1351037945589169E-2</v>
      </c>
      <c r="DQ36" s="11">
        <f>DQ28+DQ29</f>
        <v>1.9572620849591577E-2</v>
      </c>
      <c r="DR36" s="11"/>
      <c r="DS36" s="11">
        <f>DS28+DS29</f>
        <v>2.7764472030877237E-2</v>
      </c>
      <c r="DT36" s="11"/>
      <c r="DU36" s="11">
        <f>DU28+DU29</f>
        <v>3.4331817333571386E-2</v>
      </c>
      <c r="DV36" s="11"/>
      <c r="DW36" s="11">
        <f>DW28+DW29</f>
        <v>3.2333936868208672E-2</v>
      </c>
      <c r="DX36" s="11">
        <f>DX28+DX29</f>
        <v>3.670863626575973E-2</v>
      </c>
      <c r="DY36" s="11"/>
      <c r="DZ36" s="11">
        <f>DZ28+DZ29</f>
        <v>3.5051029059692734E-2</v>
      </c>
      <c r="EA36" s="11">
        <f>EA28+EA29</f>
        <v>3.9649846987982955E-2</v>
      </c>
      <c r="EB36" s="11">
        <f>EB28+EB29</f>
        <v>4.638837266362543E-2</v>
      </c>
      <c r="EC36" s="11"/>
      <c r="ED36" s="11">
        <f>ED28+ED29</f>
        <v>4.8236827052764206E-2</v>
      </c>
      <c r="EE36" s="11"/>
      <c r="EF36" s="11">
        <f>EF28+EF29</f>
        <v>1.2446551469712238E-2</v>
      </c>
      <c r="EG36" s="11">
        <f>EG28+EG29</f>
        <v>2.0201126477558215E-2</v>
      </c>
      <c r="EH36" s="11">
        <f>EH28+EH29</f>
        <v>3.1493387101297593E-2</v>
      </c>
      <c r="EI36" s="11"/>
      <c r="EJ36" s="11">
        <f>EJ28+EJ29</f>
        <v>1.4311628045893462E-2</v>
      </c>
      <c r="EK36" s="11"/>
      <c r="EL36" s="11">
        <f>EL28+EL29</f>
        <v>3.5126236160785071E-2</v>
      </c>
      <c r="EM36" s="11"/>
      <c r="EN36" s="11">
        <f>EN28+EN29</f>
        <v>2.6381681668583165E-2</v>
      </c>
      <c r="EO36" s="11"/>
      <c r="EP36" s="11">
        <f>EP28+EP29</f>
        <v>1.4991455769232689E-2</v>
      </c>
      <c r="EQ36" s="11"/>
      <c r="ER36" s="11">
        <f>ER28+ER29</f>
        <v>1.6193372383842653E-2</v>
      </c>
      <c r="ES36" s="11">
        <f>ES28+ES29</f>
        <v>1.8334273367647088E-2</v>
      </c>
      <c r="ET36" s="11">
        <f>ET28+ET29</f>
        <v>2.001466057860804E-2</v>
      </c>
      <c r="EU36" s="11"/>
      <c r="EV36" s="11">
        <f>EV28+EV29</f>
        <v>1.0805045919950617E-2</v>
      </c>
      <c r="EW36" s="11"/>
      <c r="EX36" s="11">
        <f>EX28+EX29</f>
        <v>3.9332822098265023E-3</v>
      </c>
      <c r="EY36" s="11"/>
      <c r="EZ36" s="11">
        <f>EZ28+EZ29</f>
        <v>1.4143308982367112E-2</v>
      </c>
      <c r="FA36" s="11">
        <f>FA28+FA29</f>
        <v>8.9622179943037658E-3</v>
      </c>
      <c r="FB36" s="11"/>
      <c r="FC36" s="11">
        <f>FC28+FC29</f>
        <v>6.3960228008495563E-3</v>
      </c>
      <c r="FD36" s="11"/>
      <c r="FE36" s="11">
        <f>FE28+FE29</f>
        <v>1.1002179684823742E-2</v>
      </c>
      <c r="FF36" s="11">
        <f>FF28+FF29</f>
        <v>1.2873847132315985E-2</v>
      </c>
      <c r="FG36" s="11">
        <f>FG28+FG29</f>
        <v>1.1804883471383986E-2</v>
      </c>
      <c r="FH36" s="11">
        <f>FH28+FH29</f>
        <v>1.5620258709606975E-2</v>
      </c>
      <c r="FI36" s="11">
        <f>FI28+FI29</f>
        <v>1.1002278442537632E-2</v>
      </c>
    </row>
    <row r="37" spans="1:167" x14ac:dyDescent="0.2">
      <c r="A37" s="2" t="s">
        <v>452</v>
      </c>
      <c r="B37" s="5"/>
      <c r="C37" s="13">
        <f>C28/(C28+C29)</f>
        <v>0.91650865826151817</v>
      </c>
      <c r="D37" s="13"/>
      <c r="E37" s="13">
        <f>E28/(E28+E29)</f>
        <v>0.96335973593455149</v>
      </c>
      <c r="F37" s="13">
        <f>F28/(F28+F29)</f>
        <v>0.7394413595827023</v>
      </c>
      <c r="G37" s="13"/>
      <c r="H37" s="13">
        <f>H28/(H28+H29)</f>
        <v>0.89902294290900009</v>
      </c>
      <c r="I37" s="13"/>
      <c r="J37" s="13">
        <f>J28/(J28+J29)</f>
        <v>0.90007568801480964</v>
      </c>
      <c r="K37" s="13">
        <f>K28/(K28+K29)</f>
        <v>0.85385994714986779</v>
      </c>
      <c r="L37" s="13"/>
      <c r="M37" s="13">
        <f>M28/(M28+M29)</f>
        <v>0.97939038484147389</v>
      </c>
      <c r="N37" s="13">
        <f>N28/(N28+N29)</f>
        <v>0.85058876066467681</v>
      </c>
      <c r="O37" s="13"/>
      <c r="P37" s="13">
        <f>P28/(P28+P29)</f>
        <v>0.80227252171168018</v>
      </c>
      <c r="Q37" s="13">
        <f>Q28/(Q28+Q29)</f>
        <v>0.90336671971044347</v>
      </c>
      <c r="R37" s="13"/>
      <c r="S37" s="13">
        <f>S28/(S28+S29)</f>
        <v>0.82447251850880487</v>
      </c>
      <c r="T37" s="13"/>
      <c r="U37" s="13">
        <f>U28/(U28+U29)</f>
        <v>0.92848914624666146</v>
      </c>
      <c r="V37" s="13">
        <f>V28/(V28+V29)</f>
        <v>0.85112624091186795</v>
      </c>
      <c r="W37" s="13">
        <f>W28/(W28+W29)</f>
        <v>0.88897194921488076</v>
      </c>
      <c r="X37" s="13">
        <f>X28/(X28+X29)</f>
        <v>0.44504448161005161</v>
      </c>
      <c r="Y37" s="13"/>
      <c r="Z37" s="13">
        <f>Z28/(Z28+Z29)</f>
        <v>0.82297973450125417</v>
      </c>
      <c r="AA37" s="13">
        <f>AA28/(AA28+AA29)</f>
        <v>0.58178790061217134</v>
      </c>
      <c r="AB37" s="13"/>
      <c r="AC37" s="13"/>
      <c r="AD37" s="13">
        <f>AD28/(AD28+AD29)</f>
        <v>0.8092676893389239</v>
      </c>
      <c r="AE37" s="13">
        <f>AE28/(AE28+AE29)</f>
        <v>0.91341550261053517</v>
      </c>
      <c r="AF37" s="13"/>
      <c r="AG37" s="13">
        <f>AG28/(AG28+AG29)</f>
        <v>0.93748591229457179</v>
      </c>
      <c r="AH37" s="13"/>
      <c r="AI37" s="13">
        <f>AI28/(AI28+AI29)</f>
        <v>0.91561767751076228</v>
      </c>
      <c r="AJ37" s="13">
        <f>AJ28/(AJ28+AJ29)</f>
        <v>0.60235205721785778</v>
      </c>
      <c r="AK37" s="13">
        <f>AK28/(AK28+AK29)</f>
        <v>0.75183484741014217</v>
      </c>
      <c r="AL37" s="13">
        <f>AL28/(AL28+AL29)</f>
        <v>0.698136502179868</v>
      </c>
      <c r="AM37" s="13"/>
      <c r="AN37" s="13">
        <f>AN28/(AN28+AN29)</f>
        <v>0.69278948311837929</v>
      </c>
      <c r="AO37" s="13">
        <f>AO28/(AO28+AO29)</f>
        <v>0.61276508175497724</v>
      </c>
      <c r="AP37" s="13">
        <f>AP28/(AP28+AP29)</f>
        <v>0.46092711857930685</v>
      </c>
      <c r="AQ37" s="13">
        <f>AQ28/(AQ28+AQ29)</f>
        <v>0.82376372844704948</v>
      </c>
      <c r="AR37" s="13"/>
      <c r="AS37" s="13">
        <f>AS28/(AS28+AS29)</f>
        <v>0.80949744725349082</v>
      </c>
      <c r="AT37" s="13"/>
      <c r="AU37" s="13">
        <f>AU28/(AU28+AU29)</f>
        <v>0.73826363935735251</v>
      </c>
      <c r="AV37" s="13"/>
      <c r="AW37" s="13">
        <f>AW28/(AW28+AW29)</f>
        <v>0.69712478810796719</v>
      </c>
      <c r="AX37" s="13">
        <f>AX28/(AX28+AX29)</f>
        <v>0.81963659423572188</v>
      </c>
      <c r="AY37" s="13">
        <f>AY28/(AY28+AY29)</f>
        <v>0.71967354081494106</v>
      </c>
      <c r="AZ37" s="13">
        <f>AZ28/(AZ28+AZ29)</f>
        <v>0.78974167487015856</v>
      </c>
      <c r="BA37" s="13">
        <f>BA28/(BA28+BA29)</f>
        <v>0.76290659190083687</v>
      </c>
      <c r="BB37" s="13"/>
      <c r="BC37" s="13">
        <f>BC28/(BC28+BC29)</f>
        <v>0.4933609619107342</v>
      </c>
      <c r="BD37" s="13"/>
      <c r="BE37" s="13">
        <f>BE28/(BE28+BE29)</f>
        <v>0.75989378575604971</v>
      </c>
      <c r="BF37" s="13"/>
      <c r="BG37" s="13">
        <f>BG28/(BG28+BG29)</f>
        <v>0.68520902756740376</v>
      </c>
      <c r="BH37" s="13"/>
      <c r="BI37" s="13">
        <f>BI28/(BI28+BI29)</f>
        <v>0.61875517196572316</v>
      </c>
      <c r="BJ37" s="13"/>
      <c r="BK37" s="13">
        <f>BK28/(BK28+BK29)</f>
        <v>0.78678759198936166</v>
      </c>
      <c r="BL37" s="13"/>
      <c r="BM37" s="13">
        <f>BM28/(BM28+BM29)</f>
        <v>0.69439343022076516</v>
      </c>
      <c r="BN37" s="13"/>
      <c r="BO37" s="13">
        <f>BO28/(BO28+BO29)</f>
        <v>0.72593082046713586</v>
      </c>
      <c r="BP37" s="13">
        <f>BP28/(BP28+BP29)</f>
        <v>0.73458037510487229</v>
      </c>
      <c r="BQ37" s="13">
        <f>BQ28/(BQ28+BQ29)</f>
        <v>0.66073906375520342</v>
      </c>
      <c r="BR37" s="13">
        <f>BR28/(BR28+BR29)</f>
        <v>0.8101074375097933</v>
      </c>
      <c r="BS37" s="13"/>
      <c r="BT37" s="13">
        <f>BT28/(BT28+BT29)</f>
        <v>0.78502572645790492</v>
      </c>
      <c r="BU37" s="13"/>
      <c r="BV37" s="13">
        <f>BV28/(BV28+BV29)</f>
        <v>0.75372422202194767</v>
      </c>
      <c r="BW37" s="13"/>
      <c r="BX37" s="13">
        <f>BX28/(BX28+BX29)</f>
        <v>0.74943196758338448</v>
      </c>
      <c r="BY37" s="13"/>
      <c r="BZ37" s="13">
        <f>BZ28/(BZ28+BZ29)</f>
        <v>0.71880125073063328</v>
      </c>
      <c r="CA37" s="13">
        <f>CA28/(CA28+CA29)</f>
        <v>0.71628352533754369</v>
      </c>
      <c r="CB37" s="13">
        <f>CB28/(CB28+CB29)</f>
        <v>0.93592568455244185</v>
      </c>
      <c r="CC37" s="13">
        <f>CC28/(CC28+CC29)</f>
        <v>0.86795358975862202</v>
      </c>
      <c r="CD37" s="13"/>
      <c r="CE37" s="13">
        <f>CE28/(CE28+CE29)</f>
        <v>0.6680501384464228</v>
      </c>
      <c r="CF37" s="13"/>
      <c r="CG37" s="13">
        <f>CG28/(CG28+CG29)</f>
        <v>0.9267897737346199</v>
      </c>
      <c r="CH37" s="13"/>
      <c r="CI37" s="13">
        <f>CI28/(CI28+CI29)</f>
        <v>0.68394256318767499</v>
      </c>
      <c r="CJ37" s="13"/>
      <c r="CK37" s="13">
        <f>CK28/(CK28+CK29)</f>
        <v>0.34182625327634653</v>
      </c>
      <c r="CL37" s="13">
        <f>CL28/(CL28+CL29)</f>
        <v>0.74161030110262316</v>
      </c>
      <c r="CM37" s="13">
        <f>CM28/(CM28+CM29)</f>
        <v>0.59828527246923813</v>
      </c>
      <c r="CN37" s="13">
        <f>CN28/(CN28+CN29)</f>
        <v>0.71686297216169681</v>
      </c>
      <c r="CO37" s="13"/>
      <c r="CP37" s="13">
        <f>CP28/(CP28+CP29)</f>
        <v>0.44796922269479666</v>
      </c>
      <c r="CQ37" s="13"/>
      <c r="CR37" s="13">
        <f>CR28/(CR28+CR29)</f>
        <v>0.25804068757611448</v>
      </c>
      <c r="CS37" s="13">
        <f>CS28/(CS28+CS29)</f>
        <v>0.44956006237864454</v>
      </c>
      <c r="CT37" s="13"/>
      <c r="CU37" s="13">
        <f>CU28/(CU28+CU29)</f>
        <v>0.3622632983363317</v>
      </c>
      <c r="CV37" s="13">
        <f>CV28/(CV28+CV29)</f>
        <v>0.93166171408396825</v>
      </c>
      <c r="CW37" s="13"/>
      <c r="CX37" s="13">
        <f>CX28/(CX28+CX29)</f>
        <v>0.51510881478002191</v>
      </c>
      <c r="CY37" s="13">
        <f>CY28/(CY28+CY29)</f>
        <v>0.79571689276840873</v>
      </c>
      <c r="CZ37" s="13">
        <f>CZ28/(CZ28+CZ29)</f>
        <v>0.55950304874278001</v>
      </c>
      <c r="DA37" s="13"/>
      <c r="DB37" s="13">
        <f>DB28/(DB28+DB29)</f>
        <v>0.47821821100932582</v>
      </c>
      <c r="DC37" s="13"/>
      <c r="DD37" s="13">
        <f>DD28/(DD28+DD29)</f>
        <v>0.48567158120052401</v>
      </c>
      <c r="DE37" s="13">
        <f>DE28/(DE28+DE29)</f>
        <v>0.86900633440940889</v>
      </c>
      <c r="DF37" s="13"/>
      <c r="DG37" s="13">
        <f>DG28/(DG28+DG29)</f>
        <v>0.877167082382182</v>
      </c>
      <c r="DH37" s="13">
        <f>DH28/(DH28+DH29)</f>
        <v>0.85250575979344112</v>
      </c>
      <c r="DI37" s="13"/>
      <c r="DJ37" s="13">
        <f>DJ28/(DJ28+DJ29)</f>
        <v>0.79297128872086065</v>
      </c>
      <c r="DK37" s="13"/>
      <c r="DL37" s="13">
        <f>DL28/(DL28+DL29)</f>
        <v>0.87381292640709629</v>
      </c>
      <c r="DM37" s="13">
        <f>DM28/(DM28+DM29)</f>
        <v>0.82575726792797233</v>
      </c>
      <c r="DN37" s="13"/>
      <c r="DO37" s="13">
        <f>DO28/(DO28+DO29)</f>
        <v>0.78292187568957261</v>
      </c>
      <c r="DP37" s="13">
        <f>DP28/(DP28+DP29)</f>
        <v>0.93671541348518184</v>
      </c>
      <c r="DQ37" s="13">
        <f>DQ28/(DQ28+DQ29)</f>
        <v>0.87551259367000323</v>
      </c>
      <c r="DR37" s="13"/>
      <c r="DS37" s="13">
        <f>DS28/(DS28+DS29)</f>
        <v>0.84006587176809466</v>
      </c>
      <c r="DT37" s="13"/>
      <c r="DU37" s="13">
        <f>DU28/(DU28+DU29)</f>
        <v>0.91691804177794733</v>
      </c>
      <c r="DV37" s="13"/>
      <c r="DW37" s="13">
        <f>DW28/(DW28+DW29)</f>
        <v>0.82061354905105643</v>
      </c>
      <c r="DX37" s="13">
        <f>DX28/(DX28+DX29)</f>
        <v>0.85800503479052792</v>
      </c>
      <c r="DY37" s="13"/>
      <c r="DZ37" s="13">
        <f>DZ28/(DZ28+DZ29)</f>
        <v>0.98092193207788936</v>
      </c>
      <c r="EA37" s="13">
        <f>EA28/(EA28+EA29)</f>
        <v>0.90196706948706429</v>
      </c>
      <c r="EB37" s="13">
        <f>EB28/(EB28+EB29)</f>
        <v>0.8538599471498679</v>
      </c>
      <c r="EC37" s="13"/>
      <c r="ED37" s="13">
        <f>ED28/(ED28+ED29)</f>
        <v>0.90124257273142794</v>
      </c>
      <c r="EE37" s="13"/>
      <c r="EF37" s="13">
        <f>EF28/(EF28+EF29)</f>
        <v>0.64612539010333714</v>
      </c>
      <c r="EG37" s="13">
        <f>EG28/(EG28+EG29)</f>
        <v>0.89220921227801009</v>
      </c>
      <c r="EH37" s="13">
        <f>EH28/(EH28+EH29)</f>
        <v>0.83316105309347011</v>
      </c>
      <c r="EI37" s="13"/>
      <c r="EJ37" s="13">
        <f>EJ28/(EJ28+EJ29)</f>
        <v>0.69248686683346661</v>
      </c>
      <c r="EK37" s="13"/>
      <c r="EL37" s="13">
        <f>EL28/(EL28+EL29)</f>
        <v>0.87016324230613196</v>
      </c>
      <c r="EM37" s="13"/>
      <c r="EN37" s="13">
        <f>EN28/(EN28+EN29)</f>
        <v>0.85093393467491818</v>
      </c>
      <c r="EO37" s="13"/>
      <c r="EP37" s="13">
        <f>EP28/(EP28+EP29)</f>
        <v>0.72690263319044701</v>
      </c>
      <c r="EQ37" s="13"/>
      <c r="ER37" s="13">
        <f>ER28/(ER28+ER29)</f>
        <v>0.7787919940001703</v>
      </c>
      <c r="ES37" s="13">
        <f>ES28/(ES28+ES29)</f>
        <v>0.82223837869768712</v>
      </c>
      <c r="ET37" s="13">
        <f>ET28/(ET28+ET29)</f>
        <v>0.76344934694604982</v>
      </c>
      <c r="EU37" s="13"/>
      <c r="EV37" s="13">
        <f>EV28/(EV28+EV29)</f>
        <v>0.70334960776175015</v>
      </c>
      <c r="EW37" s="13"/>
      <c r="EX37" s="13">
        <f>EX28/(EX28+EX29)</f>
        <v>0.28032532920216885</v>
      </c>
      <c r="EY37" s="13"/>
      <c r="EZ37" s="13">
        <f>EZ28/(EZ28+EZ29)</f>
        <v>0.60907981655236243</v>
      </c>
      <c r="FA37" s="13">
        <f>FA28/(FA28+FA29)</f>
        <v>0.69133146734661666</v>
      </c>
      <c r="FB37" s="13"/>
      <c r="FC37" s="13">
        <f>FC28/(FC28+FC29)</f>
        <v>0.51510881478002191</v>
      </c>
      <c r="FD37" s="13"/>
      <c r="FE37" s="13">
        <f>FE28/(FE28+FE29)</f>
        <v>0.64454145360710502</v>
      </c>
      <c r="FF37" s="13">
        <f>FF28/(FF28+FF29)</f>
        <v>0.54444158423123601</v>
      </c>
      <c r="FG37" s="13">
        <f>FG28/(FG28+FG29)</f>
        <v>0.46006298102941662</v>
      </c>
      <c r="FH37" s="13">
        <f>FH28/(FH28+FH29)</f>
        <v>0.56244083697141811</v>
      </c>
      <c r="FI37" s="13">
        <f>FI28/(FI28+FI29)</f>
        <v>0.64454145360710491</v>
      </c>
      <c r="FK37" s="14"/>
    </row>
    <row r="38" spans="1:167" x14ac:dyDescent="0.2">
      <c r="B38" s="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</row>
    <row r="39" spans="1:167" x14ac:dyDescent="0.2">
      <c r="A39" s="10" t="s">
        <v>450</v>
      </c>
      <c r="B39" s="2"/>
    </row>
    <row r="40" spans="1:167" x14ac:dyDescent="0.2">
      <c r="A40" s="15" t="s">
        <v>463</v>
      </c>
      <c r="B40" s="1" t="s">
        <v>464</v>
      </c>
    </row>
    <row r="41" spans="1:167" x14ac:dyDescent="0.2">
      <c r="A41" s="15" t="s">
        <v>462</v>
      </c>
      <c r="B41" s="1" t="s">
        <v>465</v>
      </c>
    </row>
    <row r="42" spans="1:167" x14ac:dyDescent="0.2">
      <c r="A42" s="15" t="s">
        <v>451</v>
      </c>
      <c r="B42" s="26" t="s">
        <v>466</v>
      </c>
    </row>
    <row r="43" spans="1:167" x14ac:dyDescent="0.2">
      <c r="A43" s="27" t="s">
        <v>453</v>
      </c>
      <c r="B43" s="1" t="s">
        <v>517</v>
      </c>
    </row>
    <row r="44" spans="1:167" x14ac:dyDescent="0.2">
      <c r="A44" s="2" t="s">
        <v>455</v>
      </c>
      <c r="B44" s="2"/>
    </row>
    <row r="45" spans="1:167" x14ac:dyDescent="0.2">
      <c r="A45" s="2" t="s">
        <v>190</v>
      </c>
      <c r="B45" s="1" t="s">
        <v>475</v>
      </c>
    </row>
    <row r="46" spans="1:167" x14ac:dyDescent="0.2">
      <c r="A46" s="2" t="s">
        <v>456</v>
      </c>
      <c r="B46" s="1" t="s">
        <v>459</v>
      </c>
    </row>
    <row r="47" spans="1:167" x14ac:dyDescent="0.2">
      <c r="A47" s="2" t="s">
        <v>445</v>
      </c>
      <c r="B47" s="1" t="s">
        <v>459</v>
      </c>
    </row>
    <row r="48" spans="1:167" ht="18" x14ac:dyDescent="0.2">
      <c r="A48" s="30" t="s">
        <v>468</v>
      </c>
      <c r="B48" s="1" t="s">
        <v>458</v>
      </c>
    </row>
    <row r="49" spans="1:2" ht="18" x14ac:dyDescent="0.2">
      <c r="A49" s="25" t="s">
        <v>443</v>
      </c>
      <c r="B49" s="1" t="s">
        <v>458</v>
      </c>
    </row>
    <row r="50" spans="1:2" x14ac:dyDescent="0.2">
      <c r="A50" s="2" t="s">
        <v>457</v>
      </c>
      <c r="B50" s="2"/>
    </row>
    <row r="51" spans="1:2" x14ac:dyDescent="0.2">
      <c r="A51" s="2" t="s">
        <v>180</v>
      </c>
      <c r="B51" s="1" t="s">
        <v>460</v>
      </c>
    </row>
    <row r="52" spans="1:2" x14ac:dyDescent="0.2">
      <c r="A52" s="2" t="s">
        <v>181</v>
      </c>
      <c r="B52" s="1" t="s">
        <v>461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0"/>
  <sheetViews>
    <sheetView workbookViewId="0">
      <pane xSplit="2520" ySplit="2100" topLeftCell="A27" activePane="bottomRight"/>
      <selection pane="topRight" activeCell="C2" sqref="C2"/>
      <selection pane="bottomLeft" activeCell="A33" sqref="A33:XFD84"/>
      <selection pane="bottomRight" activeCell="B40" sqref="B40"/>
    </sheetView>
  </sheetViews>
  <sheetFormatPr baseColWidth="10" defaultColWidth="8.83203125" defaultRowHeight="16" x14ac:dyDescent="0.2"/>
  <cols>
    <col min="1" max="1" width="17" style="2" customWidth="1"/>
    <col min="2" max="2" width="2" style="2" customWidth="1"/>
    <col min="3" max="4" width="8.83203125" style="2"/>
    <col min="5" max="5" width="1.6640625" style="2" customWidth="1"/>
    <col min="6" max="7" width="8.83203125" style="2"/>
    <col min="8" max="8" width="1.33203125" style="2" customWidth="1"/>
    <col min="9" max="16384" width="8.83203125" style="2"/>
  </cols>
  <sheetData>
    <row r="1" spans="1:28" x14ac:dyDescent="0.2">
      <c r="A1" s="38" t="s">
        <v>516</v>
      </c>
    </row>
    <row r="2" spans="1:28" ht="19" x14ac:dyDescent="0.25">
      <c r="C2" s="28" t="s">
        <v>480</v>
      </c>
    </row>
    <row r="3" spans="1:28" x14ac:dyDescent="0.2">
      <c r="C3" s="1" t="s">
        <v>503</v>
      </c>
    </row>
    <row r="4" spans="1:28" x14ac:dyDescent="0.2">
      <c r="C4" s="1" t="s">
        <v>502</v>
      </c>
    </row>
    <row r="6" spans="1:28" x14ac:dyDescent="0.2">
      <c r="A6" s="2" t="s">
        <v>454</v>
      </c>
      <c r="C6" s="10" t="s">
        <v>191</v>
      </c>
      <c r="D6" s="10"/>
      <c r="E6" s="10"/>
      <c r="F6" s="10" t="s">
        <v>192</v>
      </c>
      <c r="G6" s="10"/>
      <c r="H6" s="10"/>
      <c r="I6" s="10" t="s">
        <v>337</v>
      </c>
    </row>
    <row r="7" spans="1:28" x14ac:dyDescent="0.2">
      <c r="A7" s="2" t="s">
        <v>448</v>
      </c>
      <c r="C7" s="2" t="s">
        <v>334</v>
      </c>
      <c r="D7" s="2" t="s">
        <v>333</v>
      </c>
      <c r="F7" s="2" t="s">
        <v>336</v>
      </c>
      <c r="G7" s="2" t="s">
        <v>335</v>
      </c>
      <c r="I7" s="2" t="s">
        <v>338</v>
      </c>
      <c r="J7" s="2" t="s">
        <v>339</v>
      </c>
    </row>
    <row r="9" spans="1:28" x14ac:dyDescent="0.2">
      <c r="A9" s="2" t="s">
        <v>2</v>
      </c>
      <c r="C9" s="2">
        <v>1.25</v>
      </c>
      <c r="D9" s="2">
        <v>6.04</v>
      </c>
      <c r="F9" s="2">
        <v>1.04</v>
      </c>
      <c r="G9" s="4">
        <v>9.1</v>
      </c>
      <c r="I9" s="2">
        <v>0.73</v>
      </c>
      <c r="J9" s="2">
        <v>6.36</v>
      </c>
    </row>
    <row r="10" spans="1:28" x14ac:dyDescent="0.2">
      <c r="A10" s="2" t="s">
        <v>26</v>
      </c>
      <c r="C10" s="2">
        <v>0.44</v>
      </c>
      <c r="D10" s="2">
        <v>0.85</v>
      </c>
      <c r="F10" s="2">
        <v>0.46</v>
      </c>
      <c r="G10" s="2">
        <v>0.92</v>
      </c>
      <c r="I10" s="2">
        <v>0.38</v>
      </c>
      <c r="J10" s="2">
        <v>0.79</v>
      </c>
    </row>
    <row r="11" spans="1:28" x14ac:dyDescent="0.2">
      <c r="A11" s="2" t="s">
        <v>1</v>
      </c>
      <c r="C11" s="2">
        <v>0.64</v>
      </c>
      <c r="D11" s="15" t="s">
        <v>451</v>
      </c>
      <c r="F11" s="4">
        <v>1.5</v>
      </c>
      <c r="G11" s="2">
        <v>0.23</v>
      </c>
      <c r="I11" s="2">
        <v>0.59</v>
      </c>
      <c r="J11" s="4">
        <v>0.3</v>
      </c>
      <c r="AB11" s="2">
        <f>10.7*(183.84+48)/183.84</f>
        <v>13.493733681462139</v>
      </c>
    </row>
    <row r="12" spans="1:28" x14ac:dyDescent="0.2">
      <c r="A12" s="2" t="s">
        <v>3</v>
      </c>
      <c r="C12" s="2">
        <v>0.46</v>
      </c>
      <c r="D12" s="2">
        <v>0.33</v>
      </c>
      <c r="F12" s="2">
        <v>0.72</v>
      </c>
      <c r="G12" s="2">
        <v>0.33</v>
      </c>
      <c r="I12" s="2">
        <v>0.32</v>
      </c>
      <c r="J12" s="15">
        <v>0.15</v>
      </c>
    </row>
    <row r="13" spans="1:28" x14ac:dyDescent="0.2">
      <c r="A13" s="2" t="s">
        <v>4</v>
      </c>
      <c r="C13" s="2">
        <v>0.15</v>
      </c>
      <c r="D13" s="2">
        <v>0.12</v>
      </c>
      <c r="F13" s="15" t="s">
        <v>462</v>
      </c>
      <c r="G13" s="15" t="s">
        <v>462</v>
      </c>
      <c r="H13" s="15"/>
      <c r="I13" s="15" t="s">
        <v>462</v>
      </c>
      <c r="J13" s="15" t="s">
        <v>462</v>
      </c>
    </row>
    <row r="14" spans="1:28" x14ac:dyDescent="0.2">
      <c r="A14" s="2" t="s">
        <v>41</v>
      </c>
      <c r="C14" s="2">
        <v>0.32</v>
      </c>
      <c r="D14" s="2">
        <v>0.56000000000000005</v>
      </c>
      <c r="F14" s="2">
        <v>0.57999999999999996</v>
      </c>
      <c r="G14" s="2">
        <v>0.43</v>
      </c>
      <c r="I14" s="2">
        <v>0.34</v>
      </c>
      <c r="J14" s="2">
        <v>0.56000000000000005</v>
      </c>
    </row>
    <row r="15" spans="1:28" x14ac:dyDescent="0.2">
      <c r="A15" s="2" t="s">
        <v>0</v>
      </c>
      <c r="C15" s="2">
        <v>0.79</v>
      </c>
      <c r="D15" s="2">
        <v>1.97</v>
      </c>
      <c r="F15" s="2">
        <v>0.79</v>
      </c>
      <c r="G15" s="2">
        <v>2.38</v>
      </c>
      <c r="I15" s="2">
        <v>0.6</v>
      </c>
      <c r="J15" s="2">
        <v>2.1800000000000002</v>
      </c>
    </row>
    <row r="16" spans="1:28" x14ac:dyDescent="0.2">
      <c r="A16" s="2" t="s">
        <v>5</v>
      </c>
      <c r="C16" s="2">
        <v>58.29</v>
      </c>
      <c r="D16" s="2">
        <v>53.74</v>
      </c>
      <c r="F16" s="2">
        <v>56.42</v>
      </c>
      <c r="G16" s="2">
        <v>50.77</v>
      </c>
      <c r="I16" s="2">
        <v>58.44</v>
      </c>
      <c r="J16" s="2">
        <v>53.53</v>
      </c>
    </row>
    <row r="17" spans="1:12" x14ac:dyDescent="0.2">
      <c r="A17" s="2" t="s">
        <v>9</v>
      </c>
      <c r="C17" s="2">
        <v>40.42</v>
      </c>
      <c r="D17" s="2">
        <v>39.130000000000003</v>
      </c>
      <c r="F17" s="2">
        <v>39.68</v>
      </c>
      <c r="G17" s="2">
        <v>38.07</v>
      </c>
      <c r="I17" s="2">
        <v>40.17</v>
      </c>
      <c r="J17" s="2">
        <v>39.18</v>
      </c>
    </row>
    <row r="19" spans="1:12" x14ac:dyDescent="0.2">
      <c r="A19" s="2" t="s">
        <v>10</v>
      </c>
      <c r="C19" s="4">
        <v>102.75999999999999</v>
      </c>
      <c r="D19" s="4">
        <v>102.76</v>
      </c>
      <c r="E19" s="4"/>
      <c r="F19" s="4">
        <v>101.19</v>
      </c>
      <c r="G19" s="4">
        <v>102.22999999999999</v>
      </c>
      <c r="H19" s="4"/>
      <c r="I19" s="4">
        <v>101.57</v>
      </c>
      <c r="J19" s="4">
        <v>103.05000000000001</v>
      </c>
    </row>
    <row r="20" spans="1:12" x14ac:dyDescent="0.2">
      <c r="C20" s="4"/>
      <c r="D20" s="4"/>
      <c r="E20" s="4"/>
      <c r="F20" s="4"/>
      <c r="G20" s="4"/>
      <c r="H20" s="4"/>
      <c r="I20" s="4"/>
      <c r="J20" s="4"/>
    </row>
    <row r="21" spans="1:12" x14ac:dyDescent="0.2">
      <c r="A21" s="10" t="s">
        <v>12</v>
      </c>
      <c r="C21" s="3"/>
      <c r="D21" s="3"/>
      <c r="E21" s="3"/>
      <c r="F21" s="3"/>
      <c r="G21" s="3"/>
      <c r="H21" s="3"/>
      <c r="I21" s="3"/>
      <c r="J21" s="3"/>
    </row>
    <row r="22" spans="1:12" x14ac:dyDescent="0.2">
      <c r="C22" s="3"/>
      <c r="D22" s="3"/>
      <c r="E22" s="3"/>
      <c r="F22" s="3"/>
      <c r="G22" s="3"/>
      <c r="H22" s="3"/>
      <c r="I22" s="3"/>
      <c r="J22" s="3"/>
    </row>
    <row r="23" spans="1:12" x14ac:dyDescent="0.2">
      <c r="A23" s="3" t="s">
        <v>2</v>
      </c>
      <c r="B23" s="5"/>
      <c r="C23" s="11">
        <v>1.617621082614543E-2</v>
      </c>
      <c r="D23" s="11">
        <v>8.123460728565228E-2</v>
      </c>
      <c r="E23" s="11"/>
      <c r="F23" s="11">
        <v>1.3754510233494839E-2</v>
      </c>
      <c r="G23" s="11">
        <v>0.12656984722759332</v>
      </c>
      <c r="H23" s="11"/>
      <c r="I23" s="11">
        <v>9.5027210535785986E-3</v>
      </c>
      <c r="J23" s="11">
        <v>8.5515895607143455E-2</v>
      </c>
    </row>
    <row r="24" spans="1:12" x14ac:dyDescent="0.2">
      <c r="A24" s="3" t="s">
        <v>26</v>
      </c>
      <c r="B24" s="5"/>
      <c r="C24" s="11">
        <v>8.8180421076072702E-3</v>
      </c>
      <c r="D24" s="11">
        <v>1.7704178462742096E-2</v>
      </c>
      <c r="E24" s="11"/>
      <c r="F24" s="11">
        <v>9.4215493980953739E-3</v>
      </c>
      <c r="G24" s="11">
        <v>1.9816611594026909E-2</v>
      </c>
      <c r="H24" s="11"/>
      <c r="I24" s="11">
        <v>7.6605759705205157E-3</v>
      </c>
      <c r="J24" s="11">
        <v>1.6450137426297095E-2</v>
      </c>
    </row>
    <row r="25" spans="1:12" x14ac:dyDescent="0.2">
      <c r="A25" s="3" t="s">
        <v>1</v>
      </c>
      <c r="B25" s="5"/>
      <c r="C25" s="11">
        <v>1.6387937943371338E-2</v>
      </c>
      <c r="D25" s="11">
        <v>0</v>
      </c>
      <c r="E25" s="11"/>
      <c r="F25" s="11">
        <v>3.9253700251572411E-2</v>
      </c>
      <c r="G25" s="11">
        <v>6.3298621308980037E-3</v>
      </c>
      <c r="H25" s="11"/>
      <c r="I25" s="11">
        <v>1.519688873617619E-2</v>
      </c>
      <c r="J25" s="11">
        <v>7.9815738950136644E-3</v>
      </c>
    </row>
    <row r="26" spans="1:12" x14ac:dyDescent="0.2">
      <c r="A26" s="3" t="s">
        <v>3</v>
      </c>
      <c r="B26" s="5"/>
      <c r="C26" s="11">
        <v>6.0479200451313414E-3</v>
      </c>
      <c r="D26" s="11">
        <v>4.5092001258260983E-3</v>
      </c>
      <c r="E26" s="11"/>
      <c r="F26" s="11">
        <v>9.6744372444284316E-3</v>
      </c>
      <c r="G26" s="11">
        <v>4.6632019869041908E-3</v>
      </c>
      <c r="H26" s="11"/>
      <c r="I26" s="11">
        <v>4.2321058668046852E-3</v>
      </c>
      <c r="J26" s="11">
        <v>2.049096519993699E-3</v>
      </c>
    </row>
    <row r="27" spans="1:12" x14ac:dyDescent="0.2">
      <c r="A27" s="3" t="s">
        <v>4</v>
      </c>
      <c r="B27" s="6"/>
      <c r="C27" s="11">
        <v>6.8626952267967136E-3</v>
      </c>
      <c r="D27" s="11">
        <v>5.7058724669107157E-3</v>
      </c>
      <c r="E27" s="11"/>
      <c r="F27" s="11">
        <v>0</v>
      </c>
      <c r="G27" s="11">
        <v>0</v>
      </c>
      <c r="H27" s="11"/>
      <c r="I27" s="11">
        <v>0</v>
      </c>
      <c r="J27" s="11">
        <v>0</v>
      </c>
    </row>
    <row r="28" spans="1:12" x14ac:dyDescent="0.2">
      <c r="A28" s="3" t="s">
        <v>41</v>
      </c>
      <c r="B28" s="6"/>
      <c r="C28" s="11">
        <v>1.4944479155889357E-2</v>
      </c>
      <c r="D28" s="11">
        <v>2.7180421890980602E-2</v>
      </c>
      <c r="E28" s="11"/>
      <c r="F28" s="11">
        <v>2.7682404151344452E-2</v>
      </c>
      <c r="G28" s="11">
        <v>2.1583473528304604E-2</v>
      </c>
      <c r="H28" s="11"/>
      <c r="I28" s="11">
        <v>1.5972322030656471E-2</v>
      </c>
      <c r="J28" s="11">
        <v>2.717326221506831E-2</v>
      </c>
    </row>
    <row r="29" spans="1:12" x14ac:dyDescent="0.2">
      <c r="A29" s="3" t="s">
        <v>0</v>
      </c>
      <c r="B29" s="5"/>
      <c r="C29" s="11">
        <v>2.1807174382686069E-2</v>
      </c>
      <c r="D29" s="11">
        <v>8.7222009656241051E-2</v>
      </c>
      <c r="E29" s="11"/>
      <c r="F29" s="11">
        <v>3.4394943377743611E-2</v>
      </c>
      <c r="G29" s="11">
        <v>0.10897365982587875</v>
      </c>
      <c r="H29" s="11"/>
      <c r="I29" s="11">
        <v>2.5711776678696872E-2</v>
      </c>
      <c r="J29" s="11">
        <v>9.6494362770577408E-2</v>
      </c>
    </row>
    <row r="30" spans="1:12" x14ac:dyDescent="0.2">
      <c r="A30" s="3" t="s">
        <v>5</v>
      </c>
      <c r="B30" s="5"/>
      <c r="C30" s="11">
        <v>2.8971077148542124</v>
      </c>
      <c r="D30" s="11">
        <v>2.7759114649850383</v>
      </c>
      <c r="E30" s="11"/>
      <c r="F30" s="11">
        <v>2.8658184553433208</v>
      </c>
      <c r="G30" s="11">
        <v>2.7120633437063946</v>
      </c>
      <c r="H30" s="11"/>
      <c r="I30" s="11">
        <v>2.9217236096635664</v>
      </c>
      <c r="J30" s="11">
        <v>2.764335671565906</v>
      </c>
    </row>
    <row r="31" spans="1:12" x14ac:dyDescent="0.2">
      <c r="A31" s="3" t="s">
        <v>9</v>
      </c>
      <c r="B31" s="4"/>
      <c r="C31" s="13">
        <v>6.0101197231210026</v>
      </c>
      <c r="D31" s="13">
        <v>6.0469172191516929</v>
      </c>
      <c r="E31" s="13"/>
      <c r="F31" s="13">
        <v>6.0298080000843397</v>
      </c>
      <c r="G31" s="13">
        <v>6.0840359147952707</v>
      </c>
      <c r="H31" s="13"/>
      <c r="I31" s="13">
        <v>6.0082359743269578</v>
      </c>
      <c r="J31" s="13">
        <v>6.0530490496559359</v>
      </c>
      <c r="L31" s="5"/>
    </row>
    <row r="32" spans="1:12" x14ac:dyDescent="0.2">
      <c r="C32" s="3"/>
      <c r="D32" s="3"/>
      <c r="E32" s="3"/>
      <c r="F32" s="3"/>
      <c r="G32" s="3"/>
      <c r="H32" s="3"/>
      <c r="I32" s="3"/>
      <c r="J32" s="3"/>
    </row>
    <row r="33" spans="1:12" x14ac:dyDescent="0.2">
      <c r="A33" s="2" t="s">
        <v>37</v>
      </c>
      <c r="B33" s="5"/>
      <c r="C33" s="11">
        <f>C25+C26</f>
        <v>2.2435857988502679E-2</v>
      </c>
      <c r="D33" s="11">
        <f>D25+D26</f>
        <v>4.5092001258260983E-3</v>
      </c>
      <c r="E33" s="11"/>
      <c r="F33" s="11">
        <f>F25+F26</f>
        <v>4.8928137496000841E-2</v>
      </c>
      <c r="G33" s="11">
        <f>G25+G26</f>
        <v>1.0993064117802195E-2</v>
      </c>
      <c r="H33" s="11"/>
      <c r="I33" s="11">
        <f>I25+I26</f>
        <v>1.9428994602980875E-2</v>
      </c>
      <c r="J33" s="11">
        <f>J25+J26</f>
        <v>1.0030670415007364E-2</v>
      </c>
    </row>
    <row r="34" spans="1:12" x14ac:dyDescent="0.2">
      <c r="A34" s="2" t="s">
        <v>452</v>
      </c>
      <c r="B34" s="5"/>
      <c r="C34" s="13">
        <f>C25/(C25+C26)</f>
        <v>0.73043508974648463</v>
      </c>
      <c r="D34" s="13">
        <f>D25/(D25+D26)</f>
        <v>0</v>
      </c>
      <c r="E34" s="13"/>
      <c r="F34" s="13">
        <f>F25/(F25+F26)</f>
        <v>0.80227252171168029</v>
      </c>
      <c r="G34" s="13">
        <f>G25/(G25+G26)</f>
        <v>0.57580507700736583</v>
      </c>
      <c r="H34" s="13"/>
      <c r="I34" s="13">
        <f>I25/(I25+I26)</f>
        <v>0.78217576599895811</v>
      </c>
      <c r="J34" s="13">
        <f>J25/(J25+J26)</f>
        <v>0.79571689276840873</v>
      </c>
      <c r="L34" s="5"/>
    </row>
    <row r="36" spans="1:12" x14ac:dyDescent="0.2">
      <c r="A36" s="10" t="s">
        <v>450</v>
      </c>
    </row>
    <row r="37" spans="1:12" x14ac:dyDescent="0.2">
      <c r="A37" s="15" t="s">
        <v>463</v>
      </c>
      <c r="B37" s="1" t="s">
        <v>464</v>
      </c>
    </row>
    <row r="38" spans="1:12" x14ac:dyDescent="0.2">
      <c r="A38" s="15" t="s">
        <v>462</v>
      </c>
      <c r="B38" s="1" t="s">
        <v>465</v>
      </c>
    </row>
    <row r="39" spans="1:12" x14ac:dyDescent="0.2">
      <c r="A39" s="15" t="s">
        <v>451</v>
      </c>
      <c r="B39" s="26" t="s">
        <v>466</v>
      </c>
    </row>
    <row r="40" spans="1:12" x14ac:dyDescent="0.2">
      <c r="A40" s="27" t="s">
        <v>453</v>
      </c>
      <c r="B40" s="1" t="s">
        <v>517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zoomScale="125" zoomScaleNormal="125" zoomScalePageLayoutView="125" workbookViewId="0">
      <pane xSplit="2900" ySplit="1800" topLeftCell="A21" activePane="bottomRight"/>
      <selection pane="topRight" activeCell="C2" sqref="C2"/>
      <selection pane="bottomLeft" activeCell="A3" sqref="A3:XFD3"/>
      <selection pane="bottomRight" activeCell="B43" sqref="B43"/>
    </sheetView>
  </sheetViews>
  <sheetFormatPr baseColWidth="10" defaultRowHeight="16" x14ac:dyDescent="0.2"/>
  <cols>
    <col min="1" max="1" width="10.5" style="2" customWidth="1"/>
    <col min="2" max="2" width="2" style="2" customWidth="1"/>
    <col min="3" max="4" width="10.83203125" style="2"/>
    <col min="5" max="5" width="2.83203125" style="2" customWidth="1"/>
    <col min="6" max="7" width="10.83203125" style="2"/>
    <col min="8" max="8" width="2.33203125" style="2" customWidth="1"/>
    <col min="9" max="10" width="10.83203125" style="2"/>
    <col min="11" max="11" width="4.33203125" style="2" customWidth="1"/>
    <col min="12" max="12" width="10.83203125" style="2" customWidth="1"/>
    <col min="13" max="13" width="2.33203125" style="2" customWidth="1"/>
    <col min="14" max="14" width="10.83203125" style="2"/>
    <col min="15" max="15" width="2.1640625" style="2" customWidth="1"/>
    <col min="16" max="17" width="10.83203125" style="2"/>
    <col min="18" max="18" width="3.1640625" style="2" customWidth="1"/>
    <col min="19" max="16384" width="10.83203125" style="2"/>
  </cols>
  <sheetData>
    <row r="1" spans="1:20" x14ac:dyDescent="0.2">
      <c r="A1" s="38" t="s">
        <v>516</v>
      </c>
    </row>
    <row r="2" spans="1:20" ht="19" x14ac:dyDescent="0.25">
      <c r="C2" s="28" t="s">
        <v>504</v>
      </c>
    </row>
    <row r="3" spans="1:20" x14ac:dyDescent="0.2">
      <c r="C3" s="1" t="s">
        <v>506</v>
      </c>
      <c r="L3" s="1"/>
    </row>
    <row r="4" spans="1:20" x14ac:dyDescent="0.2">
      <c r="C4" s="35" t="s">
        <v>505</v>
      </c>
      <c r="L4" s="1"/>
    </row>
    <row r="5" spans="1:20" x14ac:dyDescent="0.2">
      <c r="C5" s="29"/>
      <c r="L5" s="1"/>
    </row>
    <row r="6" spans="1:20" x14ac:dyDescent="0.2">
      <c r="C6" s="29" t="s">
        <v>481</v>
      </c>
      <c r="L6" s="29" t="s">
        <v>482</v>
      </c>
    </row>
    <row r="7" spans="1:20" x14ac:dyDescent="0.2">
      <c r="A7" s="2" t="s">
        <v>454</v>
      </c>
      <c r="C7" s="29" t="s">
        <v>191</v>
      </c>
      <c r="D7" s="29"/>
      <c r="E7" s="29"/>
      <c r="F7" s="29" t="s">
        <v>192</v>
      </c>
      <c r="G7" s="29"/>
      <c r="H7" s="29"/>
      <c r="I7" s="29" t="s">
        <v>211</v>
      </c>
      <c r="J7" s="29"/>
      <c r="K7" s="29"/>
      <c r="L7" s="29" t="s">
        <v>191</v>
      </c>
      <c r="M7" s="29"/>
      <c r="N7" s="29" t="s">
        <v>192</v>
      </c>
      <c r="O7" s="29"/>
      <c r="P7" s="29" t="s">
        <v>211</v>
      </c>
      <c r="Q7" s="29"/>
      <c r="R7" s="29"/>
      <c r="S7" s="29" t="s">
        <v>337</v>
      </c>
    </row>
    <row r="8" spans="1:20" ht="18" x14ac:dyDescent="0.2">
      <c r="A8" s="2" t="s">
        <v>446</v>
      </c>
      <c r="C8" s="2" t="s">
        <v>444</v>
      </c>
      <c r="D8" s="25" t="s">
        <v>443</v>
      </c>
      <c r="F8" s="2" t="s">
        <v>444</v>
      </c>
      <c r="G8" s="25" t="s">
        <v>443</v>
      </c>
      <c r="I8" s="2" t="s">
        <v>444</v>
      </c>
      <c r="J8" s="25" t="s">
        <v>443</v>
      </c>
      <c r="L8" s="2" t="s">
        <v>444</v>
      </c>
      <c r="N8" s="25" t="s">
        <v>443</v>
      </c>
      <c r="P8" s="2" t="s">
        <v>444</v>
      </c>
      <c r="Q8" s="25" t="s">
        <v>443</v>
      </c>
      <c r="S8" s="2" t="s">
        <v>444</v>
      </c>
      <c r="T8" s="25" t="s">
        <v>443</v>
      </c>
    </row>
    <row r="9" spans="1:20" x14ac:dyDescent="0.2">
      <c r="A9" s="2" t="s">
        <v>483</v>
      </c>
    </row>
    <row r="10" spans="1:20" x14ac:dyDescent="0.2">
      <c r="A10" s="2" t="s">
        <v>448</v>
      </c>
      <c r="C10" s="2" t="s">
        <v>333</v>
      </c>
      <c r="D10" s="2" t="s">
        <v>334</v>
      </c>
      <c r="F10" s="2" t="s">
        <v>336</v>
      </c>
      <c r="G10" s="2" t="s">
        <v>335</v>
      </c>
      <c r="I10" s="2" t="s">
        <v>341</v>
      </c>
      <c r="J10" s="2" t="s">
        <v>340</v>
      </c>
      <c r="L10" s="2" t="s">
        <v>333</v>
      </c>
      <c r="N10" s="2" t="s">
        <v>335</v>
      </c>
      <c r="P10" s="2" t="s">
        <v>340</v>
      </c>
      <c r="Q10" s="2" t="s">
        <v>341</v>
      </c>
      <c r="S10" s="2" t="s">
        <v>338</v>
      </c>
      <c r="T10" s="2" t="s">
        <v>339</v>
      </c>
    </row>
    <row r="12" spans="1:20" x14ac:dyDescent="0.2">
      <c r="A12" s="2" t="s">
        <v>2</v>
      </c>
      <c r="C12" s="4">
        <v>1</v>
      </c>
      <c r="D12" s="2">
        <v>6.94</v>
      </c>
      <c r="F12" s="2">
        <v>1.05</v>
      </c>
      <c r="G12" s="2">
        <v>6.98</v>
      </c>
      <c r="I12" s="2">
        <v>0.95</v>
      </c>
      <c r="J12" s="2">
        <v>5.21</v>
      </c>
      <c r="L12" s="2">
        <v>0.54</v>
      </c>
      <c r="N12" s="2">
        <v>4.59</v>
      </c>
      <c r="P12" s="2">
        <v>0.93</v>
      </c>
      <c r="Q12" s="2">
        <v>5.29</v>
      </c>
      <c r="S12" s="2">
        <v>0.63</v>
      </c>
      <c r="T12" s="2">
        <v>5.97</v>
      </c>
    </row>
    <row r="13" spans="1:20" x14ac:dyDescent="0.2">
      <c r="A13" s="2" t="s">
        <v>26</v>
      </c>
      <c r="C13" s="2">
        <v>2.1800000000000002</v>
      </c>
      <c r="D13" s="4">
        <v>2</v>
      </c>
      <c r="F13" s="2">
        <v>0.97</v>
      </c>
      <c r="G13" s="4">
        <v>2.1</v>
      </c>
      <c r="I13" s="2">
        <v>1.24</v>
      </c>
      <c r="J13" s="4">
        <v>2</v>
      </c>
      <c r="K13" s="4"/>
      <c r="L13" s="2">
        <v>0.71</v>
      </c>
      <c r="N13" s="2">
        <v>1.76</v>
      </c>
      <c r="P13" s="2">
        <v>1.46</v>
      </c>
      <c r="Q13" s="2">
        <v>1.96</v>
      </c>
      <c r="S13" s="2">
        <v>0.95</v>
      </c>
      <c r="T13" s="2">
        <v>1.66</v>
      </c>
    </row>
    <row r="14" spans="1:20" x14ac:dyDescent="0.2">
      <c r="A14" s="2" t="s">
        <v>1</v>
      </c>
      <c r="C14" s="2">
        <v>0.15</v>
      </c>
      <c r="D14" s="15" t="s">
        <v>451</v>
      </c>
      <c r="F14" s="2">
        <v>0.23</v>
      </c>
      <c r="G14" s="2">
        <v>0.19</v>
      </c>
      <c r="I14" s="15" t="s">
        <v>451</v>
      </c>
      <c r="J14" s="2">
        <v>0.26</v>
      </c>
      <c r="L14" s="2">
        <v>0.17</v>
      </c>
      <c r="N14" s="2">
        <v>0.22</v>
      </c>
      <c r="P14" s="15" t="s">
        <v>451</v>
      </c>
      <c r="Q14" s="2">
        <v>0.77</v>
      </c>
      <c r="S14" s="4">
        <v>0.7</v>
      </c>
      <c r="T14" s="2">
        <v>1.48</v>
      </c>
    </row>
    <row r="15" spans="1:20" x14ac:dyDescent="0.2">
      <c r="A15" s="2" t="s">
        <v>3</v>
      </c>
      <c r="C15" s="15">
        <v>0.15</v>
      </c>
      <c r="D15" s="15">
        <v>0.15</v>
      </c>
      <c r="F15" s="4">
        <v>0.8</v>
      </c>
      <c r="G15" s="15">
        <v>0.15</v>
      </c>
      <c r="I15" s="15">
        <v>0.15</v>
      </c>
      <c r="J15" s="15">
        <v>0.15</v>
      </c>
      <c r="L15" s="15">
        <v>0.15</v>
      </c>
      <c r="N15" s="15">
        <v>0.15</v>
      </c>
      <c r="P15" s="2">
        <v>0.31</v>
      </c>
      <c r="Q15" s="15">
        <v>0.15</v>
      </c>
      <c r="S15" s="2">
        <v>0.46</v>
      </c>
      <c r="T15" s="2">
        <v>0.57999999999999996</v>
      </c>
    </row>
    <row r="16" spans="1:20" x14ac:dyDescent="0.2">
      <c r="A16" s="2" t="s">
        <v>4</v>
      </c>
      <c r="C16" s="15" t="s">
        <v>462</v>
      </c>
      <c r="D16" s="15" t="s">
        <v>462</v>
      </c>
      <c r="E16" s="15"/>
      <c r="F16" s="15" t="s">
        <v>462</v>
      </c>
      <c r="G16" s="15" t="s">
        <v>462</v>
      </c>
      <c r="H16" s="15"/>
      <c r="I16" s="15" t="s">
        <v>462</v>
      </c>
      <c r="J16" s="15" t="s">
        <v>462</v>
      </c>
      <c r="K16" s="15"/>
      <c r="L16" s="15" t="s">
        <v>462</v>
      </c>
      <c r="M16" s="15"/>
      <c r="N16" s="15" t="s">
        <v>462</v>
      </c>
      <c r="O16" s="15"/>
      <c r="P16" s="15" t="s">
        <v>462</v>
      </c>
      <c r="Q16" s="15" t="s">
        <v>462</v>
      </c>
      <c r="R16" s="15"/>
      <c r="S16" s="15" t="s">
        <v>462</v>
      </c>
      <c r="T16" s="15" t="s">
        <v>462</v>
      </c>
    </row>
    <row r="17" spans="1:20" x14ac:dyDescent="0.2">
      <c r="A17" s="2" t="s">
        <v>41</v>
      </c>
      <c r="C17" s="2">
        <v>0.77</v>
      </c>
      <c r="D17" s="2">
        <v>0.48</v>
      </c>
      <c r="F17" s="2">
        <v>0.43</v>
      </c>
      <c r="G17" s="4">
        <v>0.6</v>
      </c>
      <c r="I17" s="2">
        <v>0.25</v>
      </c>
      <c r="J17" s="2">
        <v>0.38</v>
      </c>
      <c r="L17" s="4">
        <v>0.2</v>
      </c>
      <c r="N17" s="2">
        <v>0.43</v>
      </c>
      <c r="P17" s="2">
        <v>0.14000000000000001</v>
      </c>
      <c r="Q17" s="2">
        <v>0.46</v>
      </c>
      <c r="S17" s="2">
        <v>0.26</v>
      </c>
      <c r="T17" s="4">
        <v>0.6</v>
      </c>
    </row>
    <row r="18" spans="1:20" x14ac:dyDescent="0.2">
      <c r="A18" s="2" t="s">
        <v>0</v>
      </c>
      <c r="C18" s="2">
        <v>0.21</v>
      </c>
      <c r="D18" s="2">
        <v>1.91</v>
      </c>
      <c r="F18" s="2">
        <v>0.39</v>
      </c>
      <c r="G18" s="2">
        <v>1.89</v>
      </c>
      <c r="I18" s="2">
        <v>0.37</v>
      </c>
      <c r="J18" s="2">
        <v>1.27</v>
      </c>
      <c r="L18" s="2">
        <v>0.52</v>
      </c>
      <c r="N18" s="2">
        <v>1.74</v>
      </c>
      <c r="P18" s="2">
        <v>0.57999999999999996</v>
      </c>
      <c r="Q18" s="2">
        <v>1.74</v>
      </c>
      <c r="S18" s="2">
        <v>0.75</v>
      </c>
      <c r="T18" s="2">
        <v>2.0499999999999998</v>
      </c>
    </row>
    <row r="19" spans="1:20" x14ac:dyDescent="0.2">
      <c r="A19" s="2" t="s">
        <v>5</v>
      </c>
      <c r="C19" s="2">
        <v>56.71</v>
      </c>
      <c r="D19" s="4">
        <v>51.6</v>
      </c>
      <c r="F19" s="2">
        <v>57.37</v>
      </c>
      <c r="G19" s="2">
        <v>52.56</v>
      </c>
      <c r="I19" s="2">
        <v>58.14</v>
      </c>
      <c r="J19" s="2">
        <v>53.19</v>
      </c>
      <c r="L19" s="2">
        <v>57.99</v>
      </c>
      <c r="N19" s="2">
        <v>53.31</v>
      </c>
      <c r="P19" s="2">
        <v>57.15</v>
      </c>
      <c r="Q19" s="2">
        <v>52.12</v>
      </c>
      <c r="S19" s="4">
        <v>57.1</v>
      </c>
      <c r="T19" s="2">
        <v>50.72</v>
      </c>
    </row>
    <row r="20" spans="1:20" x14ac:dyDescent="0.2">
      <c r="A20" s="2" t="s">
        <v>9</v>
      </c>
      <c r="C20" s="2">
        <v>39.51</v>
      </c>
      <c r="D20" s="2">
        <v>38.04</v>
      </c>
      <c r="F20" s="2">
        <v>39.64</v>
      </c>
      <c r="G20" s="2">
        <v>38.92</v>
      </c>
      <c r="I20" s="2">
        <v>39.840000000000003</v>
      </c>
      <c r="J20" s="2">
        <v>38.450000000000003</v>
      </c>
      <c r="L20" s="2">
        <v>39.57</v>
      </c>
      <c r="N20" s="4">
        <v>38.5</v>
      </c>
      <c r="P20" s="2">
        <v>39.26</v>
      </c>
      <c r="Q20" s="2">
        <v>38.21</v>
      </c>
      <c r="S20" s="2">
        <v>39.49</v>
      </c>
      <c r="T20" s="4">
        <v>38</v>
      </c>
    </row>
    <row r="22" spans="1:20" x14ac:dyDescent="0.2">
      <c r="A22" s="2" t="s">
        <v>10</v>
      </c>
      <c r="C22" s="4">
        <v>100.68</v>
      </c>
      <c r="D22" s="4">
        <v>101.12</v>
      </c>
      <c r="E22" s="4"/>
      <c r="F22" s="4">
        <v>100.88</v>
      </c>
      <c r="G22" s="4">
        <v>103.39</v>
      </c>
      <c r="H22" s="4"/>
      <c r="I22" s="4">
        <v>100.94</v>
      </c>
      <c r="J22" s="4">
        <v>100.91</v>
      </c>
      <c r="K22" s="4"/>
      <c r="L22" s="4">
        <v>99.85</v>
      </c>
      <c r="M22" s="4"/>
      <c r="N22" s="4">
        <v>100.7</v>
      </c>
      <c r="O22" s="4"/>
      <c r="P22" s="4">
        <v>99.83</v>
      </c>
      <c r="Q22" s="4">
        <v>100.69999999999999</v>
      </c>
      <c r="R22" s="4"/>
      <c r="S22" s="4">
        <v>100.34</v>
      </c>
      <c r="T22" s="4">
        <v>101.06</v>
      </c>
    </row>
    <row r="23" spans="1:20" x14ac:dyDescent="0.2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">
      <c r="A24" s="10" t="s">
        <v>12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"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">
      <c r="A26" s="3" t="s">
        <v>2</v>
      </c>
      <c r="B26" s="5"/>
      <c r="C26" s="11">
        <v>1.3268574197625255E-2</v>
      </c>
      <c r="D26" s="11">
        <v>9.6207838401020207E-2</v>
      </c>
      <c r="E26" s="11"/>
      <c r="F26" s="11">
        <v>1.3877059185736966E-2</v>
      </c>
      <c r="G26" s="11">
        <v>9.4746095391118695E-2</v>
      </c>
      <c r="H26" s="11"/>
      <c r="I26" s="11">
        <v>1.2473879427719844E-2</v>
      </c>
      <c r="J26" s="11">
        <v>7.1431824348895848E-2</v>
      </c>
      <c r="K26" s="11"/>
      <c r="L26" s="11">
        <v>7.1277494753408509E-3</v>
      </c>
      <c r="M26" s="11"/>
      <c r="N26" s="11">
        <v>6.261146984558065E-2</v>
      </c>
      <c r="O26" s="11"/>
      <c r="P26" s="11">
        <v>1.2374009588917123E-2</v>
      </c>
      <c r="Q26" s="11">
        <v>7.2944165846479905E-2</v>
      </c>
      <c r="R26" s="11"/>
      <c r="S26" s="11">
        <v>8.3384232472761815E-3</v>
      </c>
      <c r="T26" s="11">
        <v>8.3005185592044298E-2</v>
      </c>
    </row>
    <row r="27" spans="1:20" x14ac:dyDescent="0.2">
      <c r="A27" s="3" t="s">
        <v>26</v>
      </c>
      <c r="B27" s="5"/>
      <c r="C27" s="11">
        <v>4.4795403954774764E-2</v>
      </c>
      <c r="D27" s="11">
        <v>4.2937196892637051E-2</v>
      </c>
      <c r="E27" s="11"/>
      <c r="F27" s="11">
        <v>1.9853294373922106E-2</v>
      </c>
      <c r="G27" s="11">
        <v>4.4144631883334243E-2</v>
      </c>
      <c r="H27" s="11"/>
      <c r="I27" s="11">
        <v>2.5214614230611533E-2</v>
      </c>
      <c r="J27" s="11">
        <v>4.2465546817349258E-2</v>
      </c>
      <c r="K27" s="11"/>
      <c r="L27" s="11">
        <v>1.4513418619264034E-2</v>
      </c>
      <c r="M27" s="11"/>
      <c r="N27" s="11">
        <v>3.717976050253427E-2</v>
      </c>
      <c r="O27" s="11"/>
      <c r="P27" s="11">
        <v>3.0083825563216086E-2</v>
      </c>
      <c r="Q27" s="11">
        <v>4.1854645505448623E-2</v>
      </c>
      <c r="R27" s="11"/>
      <c r="S27" s="11">
        <v>1.9472409664345294E-2</v>
      </c>
      <c r="T27" s="11">
        <v>3.574305654848918E-2</v>
      </c>
    </row>
    <row r="28" spans="1:20" x14ac:dyDescent="0.2">
      <c r="A28" s="3" t="s">
        <v>1</v>
      </c>
      <c r="B28" s="5"/>
      <c r="C28" s="11">
        <v>3.9381573789012379E-3</v>
      </c>
      <c r="D28" s="11">
        <v>2.7430172441744396E-4</v>
      </c>
      <c r="E28" s="11"/>
      <c r="F28" s="11">
        <v>6.0146938815582246E-3</v>
      </c>
      <c r="G28" s="11">
        <v>5.1031349214827231E-3</v>
      </c>
      <c r="H28" s="11"/>
      <c r="I28" s="11">
        <v>5.196195512333988E-4</v>
      </c>
      <c r="J28" s="11">
        <v>7.0535040162456016E-3</v>
      </c>
      <c r="K28" s="11"/>
      <c r="L28" s="11">
        <v>4.4400221800255249E-3</v>
      </c>
      <c r="M28" s="11"/>
      <c r="N28" s="11">
        <v>5.9380171257881866E-3</v>
      </c>
      <c r="O28" s="11"/>
      <c r="P28" s="11">
        <v>7.89816687959046E-4</v>
      </c>
      <c r="Q28" s="11">
        <v>2.1008892879234079E-2</v>
      </c>
      <c r="R28" s="11"/>
      <c r="S28" s="11">
        <v>1.8332385340404132E-2</v>
      </c>
      <c r="T28" s="11">
        <v>4.0716473899792271E-2</v>
      </c>
    </row>
    <row r="29" spans="1:20" x14ac:dyDescent="0.2">
      <c r="A29" s="3" t="s">
        <v>3</v>
      </c>
      <c r="B29" s="5"/>
      <c r="C29" s="11">
        <v>2.0220735124272678E-3</v>
      </c>
      <c r="D29" s="11">
        <v>2.112631103809731E-3</v>
      </c>
      <c r="E29" s="11"/>
      <c r="F29" s="11">
        <v>1.0741861595887881E-2</v>
      </c>
      <c r="G29" s="11">
        <v>2.0686098175781028E-3</v>
      </c>
      <c r="H29" s="11"/>
      <c r="I29" s="11">
        <v>2.0010162685173425E-3</v>
      </c>
      <c r="J29" s="11">
        <v>2.0894245907795784E-3</v>
      </c>
      <c r="K29" s="11"/>
      <c r="L29" s="11">
        <v>2.0115523986777538E-3</v>
      </c>
      <c r="M29" s="11"/>
      <c r="N29" s="11">
        <v>2.0788056890036688E-3</v>
      </c>
      <c r="O29" s="11"/>
      <c r="P29" s="11">
        <v>4.1905460492337185E-3</v>
      </c>
      <c r="Q29" s="11">
        <v>2.1013944126880551E-3</v>
      </c>
      <c r="R29" s="11"/>
      <c r="S29" s="11">
        <v>6.1856115273311186E-3</v>
      </c>
      <c r="T29" s="11">
        <v>8.1929501288889196E-3</v>
      </c>
    </row>
    <row r="30" spans="1:20" x14ac:dyDescent="0.2">
      <c r="A30" s="3" t="s">
        <v>4</v>
      </c>
      <c r="B30" s="6"/>
      <c r="C30" s="13">
        <v>0</v>
      </c>
      <c r="D30" s="13">
        <v>0</v>
      </c>
      <c r="E30" s="13"/>
      <c r="F30" s="13">
        <v>0</v>
      </c>
      <c r="G30" s="13">
        <v>0</v>
      </c>
      <c r="H30" s="13"/>
      <c r="I30" s="13">
        <v>0</v>
      </c>
      <c r="J30" s="13">
        <v>0</v>
      </c>
      <c r="K30" s="13"/>
      <c r="L30" s="13">
        <v>0</v>
      </c>
      <c r="M30" s="13"/>
      <c r="N30" s="13">
        <v>0</v>
      </c>
      <c r="O30" s="13"/>
      <c r="P30" s="13">
        <v>0</v>
      </c>
      <c r="Q30" s="13">
        <v>0</v>
      </c>
      <c r="R30" s="13"/>
      <c r="S30" s="13">
        <v>0</v>
      </c>
      <c r="T30" s="13">
        <v>0</v>
      </c>
    </row>
    <row r="31" spans="1:20" x14ac:dyDescent="0.2">
      <c r="A31" s="3" t="s">
        <v>41</v>
      </c>
      <c r="B31" s="6"/>
      <c r="C31" s="13">
        <v>3.6870497899148029E-2</v>
      </c>
      <c r="D31" s="13">
        <v>2.40135431343486E-2</v>
      </c>
      <c r="E31" s="13"/>
      <c r="F31" s="13">
        <v>2.0508817331073622E-2</v>
      </c>
      <c r="G31" s="13">
        <v>2.9391460601527832E-2</v>
      </c>
      <c r="H31" s="13"/>
      <c r="I31" s="13">
        <v>1.1846279225662294E-2</v>
      </c>
      <c r="J31" s="13">
        <v>1.8801895526493476E-2</v>
      </c>
      <c r="K31" s="13"/>
      <c r="L31" s="13">
        <v>9.5269236004538356E-3</v>
      </c>
      <c r="M31" s="13"/>
      <c r="N31" s="13">
        <v>2.1167700843160452E-2</v>
      </c>
      <c r="O31" s="13"/>
      <c r="P31" s="13">
        <v>6.7223257737286162E-3</v>
      </c>
      <c r="Q31" s="13">
        <v>2.2890577091452455E-2</v>
      </c>
      <c r="R31" s="13"/>
      <c r="S31" s="13">
        <v>1.2418832053091373E-2</v>
      </c>
      <c r="T31" s="13">
        <v>3.0105522152084726E-2</v>
      </c>
    </row>
    <row r="32" spans="1:20" x14ac:dyDescent="0.2">
      <c r="A32" s="3" t="s">
        <v>0</v>
      </c>
      <c r="B32" s="5"/>
      <c r="C32" s="11">
        <v>9.1727438965565362E-3</v>
      </c>
      <c r="D32" s="11">
        <v>8.7164585624215626E-2</v>
      </c>
      <c r="E32" s="11"/>
      <c r="F32" s="11">
        <v>1.6967914400407503E-2</v>
      </c>
      <c r="G32" s="11">
        <v>8.4454621287197537E-2</v>
      </c>
      <c r="H32" s="11"/>
      <c r="I32" s="11">
        <v>1.5993200310578548E-2</v>
      </c>
      <c r="J32" s="11">
        <v>5.7320960064581997E-2</v>
      </c>
      <c r="K32" s="11"/>
      <c r="L32" s="11">
        <v>2.2595279959552877E-2</v>
      </c>
      <c r="M32" s="11"/>
      <c r="N32" s="11">
        <v>7.8135101035589252E-2</v>
      </c>
      <c r="O32" s="11"/>
      <c r="P32" s="11">
        <v>2.5404532615512863E-2</v>
      </c>
      <c r="Q32" s="11">
        <v>7.8984132869916415E-2</v>
      </c>
      <c r="R32" s="11"/>
      <c r="S32" s="11">
        <v>3.2678368481196964E-2</v>
      </c>
      <c r="T32" s="11">
        <v>9.3829730934329392E-2</v>
      </c>
    </row>
    <row r="33" spans="1:22" x14ac:dyDescent="0.2">
      <c r="A33" s="3" t="s">
        <v>5</v>
      </c>
      <c r="B33" s="5"/>
      <c r="C33" s="11">
        <v>2.8899325491605667</v>
      </c>
      <c r="D33" s="11">
        <v>2.7472899031195515</v>
      </c>
      <c r="E33" s="11"/>
      <c r="F33" s="11">
        <v>2.9120363592314136</v>
      </c>
      <c r="G33" s="11">
        <v>2.740091446097761</v>
      </c>
      <c r="H33" s="11"/>
      <c r="I33" s="11">
        <v>2.9319513909856774</v>
      </c>
      <c r="J33" s="11">
        <v>2.8008368446356542</v>
      </c>
      <c r="K33" s="11"/>
      <c r="L33" s="11">
        <v>2.939785053766685</v>
      </c>
      <c r="M33" s="11"/>
      <c r="N33" s="11">
        <v>2.7928891449583433</v>
      </c>
      <c r="O33" s="11"/>
      <c r="P33" s="11">
        <v>2.9204349437214328</v>
      </c>
      <c r="Q33" s="11">
        <v>2.7602161913947807</v>
      </c>
      <c r="R33" s="11"/>
      <c r="S33" s="11">
        <v>2.9025739696863551</v>
      </c>
      <c r="T33" s="11">
        <v>2.708407080744371</v>
      </c>
    </row>
    <row r="34" spans="1:22" x14ac:dyDescent="0.2">
      <c r="A34" s="3" t="s">
        <v>9</v>
      </c>
      <c r="B34" s="4"/>
      <c r="C34" s="13">
        <v>6.0235333016385182</v>
      </c>
      <c r="D34" s="13">
        <v>6.0591474820147777</v>
      </c>
      <c r="E34" s="13"/>
      <c r="F34" s="13">
        <v>6.0195193658560262</v>
      </c>
      <c r="G34" s="13">
        <v>6.0701407155917879</v>
      </c>
      <c r="H34" s="13"/>
      <c r="I34" s="13">
        <v>6.010592636884339</v>
      </c>
      <c r="J34" s="13">
        <v>6.0571787706354847</v>
      </c>
      <c r="K34" s="13"/>
      <c r="L34" s="13">
        <v>6.0012918278404426</v>
      </c>
      <c r="M34" s="13"/>
      <c r="N34" s="13">
        <v>6.0342315595294727</v>
      </c>
      <c r="O34" s="13"/>
      <c r="P34" s="13">
        <v>6.00202532595224</v>
      </c>
      <c r="Q34" s="13">
        <v>6.0538541908621983</v>
      </c>
      <c r="R34" s="13"/>
      <c r="S34" s="13">
        <v>6.0055190445419351</v>
      </c>
      <c r="T34" s="13">
        <v>6.0706405583246879</v>
      </c>
      <c r="V34" s="5"/>
    </row>
    <row r="35" spans="1:22" x14ac:dyDescent="0.2"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2" x14ac:dyDescent="0.2">
      <c r="A36" s="2" t="s">
        <v>37</v>
      </c>
      <c r="B36" s="5"/>
      <c r="C36" s="11">
        <v>5.9602308913285062E-3</v>
      </c>
      <c r="D36" s="11">
        <v>2.3869328282271748E-3</v>
      </c>
      <c r="E36" s="11"/>
      <c r="F36" s="11">
        <v>1.6756555477446106E-2</v>
      </c>
      <c r="G36" s="11">
        <v>7.1717447390608254E-3</v>
      </c>
      <c r="H36" s="11"/>
      <c r="I36" s="11">
        <v>2.5206358197507415E-3</v>
      </c>
      <c r="J36" s="11">
        <v>9.1429286070251799E-3</v>
      </c>
      <c r="K36" s="11"/>
      <c r="L36" s="11">
        <v>6.4515745787032787E-3</v>
      </c>
      <c r="M36" s="11"/>
      <c r="N36" s="11">
        <v>8.0168228147918554E-3</v>
      </c>
      <c r="O36" s="11"/>
      <c r="P36" s="11">
        <v>4.9803627371927646E-3</v>
      </c>
      <c r="Q36" s="11">
        <v>2.3110287291922132E-2</v>
      </c>
      <c r="R36" s="11"/>
      <c r="S36" s="11">
        <v>2.4517996867735252E-2</v>
      </c>
      <c r="T36" s="11">
        <v>4.8909424028681189E-2</v>
      </c>
    </row>
    <row r="37" spans="1:22" x14ac:dyDescent="0.2">
      <c r="A37" s="2" t="s">
        <v>452</v>
      </c>
      <c r="B37" s="5"/>
      <c r="C37" s="13">
        <v>0.6607390637552033</v>
      </c>
      <c r="D37" s="13">
        <v>0.11491807443160167</v>
      </c>
      <c r="E37" s="13"/>
      <c r="F37" s="13">
        <v>0.35894572065564717</v>
      </c>
      <c r="G37" s="13">
        <v>0.71156114825009842</v>
      </c>
      <c r="H37" s="13"/>
      <c r="I37" s="13">
        <v>0.20614622198171512</v>
      </c>
      <c r="J37" s="13">
        <v>0.77147097165626766</v>
      </c>
      <c r="K37" s="13"/>
      <c r="L37" s="13">
        <v>0.68820752606380597</v>
      </c>
      <c r="M37" s="13"/>
      <c r="N37" s="13">
        <v>0.74069456977793491</v>
      </c>
      <c r="O37" s="13"/>
      <c r="P37" s="13">
        <v>0.15858617727997754</v>
      </c>
      <c r="Q37" s="13">
        <v>0.90907103896442842</v>
      </c>
      <c r="R37" s="13"/>
      <c r="S37" s="13">
        <v>0.74771138275691895</v>
      </c>
      <c r="T37" s="13">
        <v>0.832487290709364</v>
      </c>
      <c r="V37" s="5"/>
    </row>
    <row r="38" spans="1:22" x14ac:dyDescent="0.2">
      <c r="B38" s="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2" x14ac:dyDescent="0.2">
      <c r="A39" s="10" t="s">
        <v>450</v>
      </c>
    </row>
    <row r="40" spans="1:22" x14ac:dyDescent="0.2">
      <c r="A40" s="15" t="s">
        <v>463</v>
      </c>
      <c r="B40" s="1" t="s">
        <v>464</v>
      </c>
    </row>
    <row r="41" spans="1:22" x14ac:dyDescent="0.2">
      <c r="A41" s="15" t="s">
        <v>462</v>
      </c>
      <c r="B41" s="1" t="s">
        <v>465</v>
      </c>
    </row>
    <row r="42" spans="1:22" x14ac:dyDescent="0.2">
      <c r="A42" s="15" t="s">
        <v>451</v>
      </c>
      <c r="B42" s="26" t="s">
        <v>466</v>
      </c>
    </row>
    <row r="43" spans="1:22" x14ac:dyDescent="0.2">
      <c r="A43" s="27" t="s">
        <v>453</v>
      </c>
      <c r="B43" s="1" t="s">
        <v>517</v>
      </c>
    </row>
    <row r="44" spans="1:22" x14ac:dyDescent="0.2">
      <c r="A44" s="2" t="s">
        <v>455</v>
      </c>
    </row>
    <row r="45" spans="1:22" x14ac:dyDescent="0.2">
      <c r="A45" s="2" t="s">
        <v>190</v>
      </c>
      <c r="B45" s="1" t="s">
        <v>475</v>
      </c>
    </row>
    <row r="46" spans="1:22" x14ac:dyDescent="0.2">
      <c r="A46" s="2" t="s">
        <v>456</v>
      </c>
      <c r="B46" s="1" t="s">
        <v>459</v>
      </c>
    </row>
    <row r="47" spans="1:22" x14ac:dyDescent="0.2">
      <c r="A47" s="2" t="s">
        <v>445</v>
      </c>
      <c r="B47" s="1" t="s">
        <v>459</v>
      </c>
    </row>
    <row r="48" spans="1:22" ht="18" x14ac:dyDescent="0.2">
      <c r="A48" s="30" t="s">
        <v>468</v>
      </c>
      <c r="B48" s="1" t="s">
        <v>458</v>
      </c>
    </row>
    <row r="49" spans="1:2" ht="18" x14ac:dyDescent="0.2">
      <c r="A49" s="25" t="s">
        <v>443</v>
      </c>
      <c r="B49" s="1" t="s">
        <v>458</v>
      </c>
    </row>
    <row r="50" spans="1:2" x14ac:dyDescent="0.2">
      <c r="A50" s="2" t="s">
        <v>457</v>
      </c>
    </row>
    <row r="51" spans="1:2" x14ac:dyDescent="0.2">
      <c r="A51" s="2" t="s">
        <v>180</v>
      </c>
      <c r="B51" s="1" t="s">
        <v>460</v>
      </c>
    </row>
    <row r="52" spans="1:2" x14ac:dyDescent="0.2">
      <c r="A52" s="2" t="s">
        <v>181</v>
      </c>
      <c r="B52" s="1" t="s">
        <v>461</v>
      </c>
    </row>
  </sheetData>
  <pageMargins left="0.75" right="0.75" top="1" bottom="1" header="0.5" footer="0.5"/>
  <pageSetup paperSize="9"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14</vt:i4>
      </vt:variant>
    </vt:vector>
  </HeadingPairs>
  <TitlesOfParts>
    <vt:vector size="14" baseType="lpstr">
      <vt:lpstr>serie</vt:lpstr>
      <vt:lpstr>I-3-1</vt:lpstr>
      <vt:lpstr>II-8</vt:lpstr>
      <vt:lpstr>II-9-2</vt:lpstr>
      <vt:lpstr>III-8-c1</vt:lpstr>
      <vt:lpstr>II-10a</vt:lpstr>
      <vt:lpstr>VII-6-b1</vt:lpstr>
      <vt:lpstr>III-7-c4</vt:lpstr>
      <vt:lpstr>XIII-6c-2</vt:lpstr>
      <vt:lpstr>VII-16</vt:lpstr>
      <vt:lpstr>XX-3a-b1</vt:lpstr>
      <vt:lpstr>IV-3b</vt:lpstr>
      <vt:lpstr>IV-5</vt:lpstr>
      <vt:lpstr>XIII-1c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Marignac</dc:creator>
  <cp:lastModifiedBy>Utilisateur de Microsoft Office</cp:lastModifiedBy>
  <dcterms:created xsi:type="dcterms:W3CDTF">2017-11-15T18:07:25Z</dcterms:created>
  <dcterms:modified xsi:type="dcterms:W3CDTF">2018-11-30T08:38:21Z</dcterms:modified>
</cp:coreProperties>
</file>